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096910_ed_ac_uk/Documents/dissertation/dissertation/dissertation/"/>
    </mc:Choice>
  </mc:AlternateContent>
  <xr:revisionPtr revIDLastSave="0" documentId="8_{26CFE1C9-BB44-104B-B507-2FB859A533A6}" xr6:coauthVersionLast="47" xr6:coauthVersionMax="47" xr10:uidLastSave="{00000000-0000-0000-0000-000000000000}"/>
  <bookViews>
    <workbookView xWindow="0" yWindow="0" windowWidth="28800" windowHeight="18000" activeTab="9" xr2:uid="{5691E30D-B5DE-4C48-A3FD-6D0A29ACB20E}"/>
  </bookViews>
  <sheets>
    <sheet name="year" sheetId="1" r:id="rId1"/>
    <sheet name="general" sheetId="13" r:id="rId2"/>
    <sheet name="austroplaca" sheetId="2" r:id="rId3"/>
    <sheet name="Sheet2" sheetId="12" r:id="rId4"/>
    <sheet name="bryum" sheetId="3" r:id="rId5"/>
    <sheet name="Sheet1" sheetId="11" r:id="rId6"/>
    <sheet name="reactivation" sheetId="6" r:id="rId7"/>
    <sheet name="pretty_table" sheetId="10" r:id="rId8"/>
    <sheet name="reactivation_r" sheetId="8" r:id="rId9"/>
    <sheet name="correlation_temp" sheetId="9" r:id="rId10"/>
    <sheet name="days_snow_cover" sheetId="7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6" i="13" l="1"/>
  <c r="G15" i="13"/>
  <c r="G3" i="13"/>
  <c r="G4" i="13"/>
  <c r="G5" i="13"/>
  <c r="G6" i="13"/>
  <c r="G7" i="13"/>
  <c r="G8" i="13"/>
  <c r="G9" i="13"/>
  <c r="G10" i="13"/>
  <c r="G11" i="13"/>
  <c r="G12" i="13"/>
  <c r="G13" i="13"/>
  <c r="G14" i="13"/>
  <c r="G17" i="13"/>
  <c r="G18" i="13"/>
  <c r="G19" i="13"/>
  <c r="G20" i="13"/>
  <c r="G2" i="13"/>
  <c r="F19" i="13"/>
  <c r="F17" i="13"/>
  <c r="F13" i="13"/>
  <c r="F9" i="13"/>
  <c r="F5" i="13"/>
  <c r="AN23" i="3"/>
  <c r="AN24" i="3"/>
  <c r="AN25" i="3"/>
  <c r="AN26" i="3"/>
  <c r="AN27" i="3"/>
  <c r="AN28" i="3"/>
  <c r="AN29" i="3"/>
  <c r="AN30" i="3"/>
  <c r="AN31" i="3"/>
  <c r="AN32" i="3"/>
  <c r="AN33" i="3"/>
  <c r="AN34" i="3"/>
  <c r="AN35" i="3"/>
  <c r="AN36" i="3"/>
  <c r="AN37" i="3"/>
  <c r="AF25" i="2"/>
  <c r="AF26" i="2"/>
  <c r="AF27" i="2"/>
  <c r="AF28" i="2"/>
  <c r="AF29" i="2"/>
  <c r="AF30" i="2"/>
  <c r="AF31" i="2"/>
  <c r="AF32" i="2"/>
  <c r="AF33" i="2"/>
  <c r="AF34" i="2"/>
  <c r="AF35" i="2"/>
  <c r="AF36" i="2"/>
  <c r="AF37" i="2"/>
  <c r="AF38" i="2"/>
  <c r="AF39" i="2"/>
  <c r="AF24" i="2"/>
  <c r="C8" i="7"/>
  <c r="C7" i="7"/>
  <c r="D7" i="7"/>
  <c r="E7" i="7"/>
  <c r="B7" i="7"/>
  <c r="Q9" i="8"/>
  <c r="P9" i="8"/>
  <c r="P7" i="8"/>
  <c r="Q7" i="8"/>
  <c r="T7" i="8"/>
  <c r="U7" i="8"/>
  <c r="X7" i="8"/>
  <c r="Y7" i="8"/>
  <c r="L7" i="8"/>
  <c r="M7" i="8"/>
  <c r="R22" i="10"/>
  <c r="R19" i="10"/>
  <c r="AP44" i="3"/>
  <c r="AO44" i="3"/>
  <c r="AO45" i="3"/>
  <c r="AP45" i="3"/>
  <c r="AO46" i="3"/>
  <c r="AP46" i="3"/>
  <c r="AO47" i="3"/>
  <c r="AP47" i="3"/>
  <c r="AO48" i="3"/>
  <c r="AP48" i="3"/>
  <c r="AO49" i="3"/>
  <c r="AP49" i="3"/>
  <c r="AO50" i="3"/>
  <c r="AP50" i="3"/>
  <c r="AO51" i="3"/>
  <c r="AP51" i="3"/>
  <c r="AO52" i="3"/>
  <c r="AP52" i="3"/>
  <c r="AO53" i="3"/>
  <c r="AP53" i="3"/>
  <c r="AO54" i="3"/>
  <c r="AP54" i="3"/>
  <c r="AO55" i="3"/>
  <c r="AP55" i="3"/>
  <c r="AO56" i="3"/>
  <c r="AP56" i="3"/>
  <c r="AO57" i="3"/>
  <c r="AP57" i="3"/>
  <c r="AO58" i="3"/>
  <c r="AP58" i="3"/>
  <c r="AP43" i="3"/>
  <c r="AO43" i="3"/>
  <c r="AM43" i="3"/>
  <c r="AM44" i="3"/>
  <c r="AN44" i="3"/>
  <c r="AM45" i="3"/>
  <c r="AN45" i="3"/>
  <c r="AM46" i="3"/>
  <c r="AN46" i="3"/>
  <c r="AM47" i="3"/>
  <c r="AN47" i="3"/>
  <c r="AM48" i="3"/>
  <c r="AN48" i="3"/>
  <c r="AM49" i="3"/>
  <c r="AN49" i="3"/>
  <c r="AM50" i="3"/>
  <c r="AN50" i="3"/>
  <c r="AM51" i="3"/>
  <c r="AN51" i="3"/>
  <c r="AM52" i="3"/>
  <c r="AN52" i="3"/>
  <c r="AM53" i="3"/>
  <c r="AN53" i="3"/>
  <c r="AM54" i="3"/>
  <c r="AN54" i="3"/>
  <c r="AM55" i="3"/>
  <c r="AN55" i="3"/>
  <c r="AM56" i="3"/>
  <c r="AN56" i="3"/>
  <c r="AM57" i="3"/>
  <c r="AN57" i="3"/>
  <c r="AM58" i="3"/>
  <c r="AN58" i="3"/>
  <c r="AN43" i="3"/>
  <c r="AL44" i="3"/>
  <c r="AL45" i="3"/>
  <c r="AL46" i="3"/>
  <c r="AL47" i="3"/>
  <c r="AL48" i="3"/>
  <c r="AL49" i="3"/>
  <c r="AL50" i="3"/>
  <c r="AL51" i="3"/>
  <c r="AL52" i="3"/>
  <c r="AL53" i="3"/>
  <c r="AL54" i="3"/>
  <c r="AL55" i="3"/>
  <c r="AL56" i="3"/>
  <c r="AL57" i="3"/>
  <c r="AL58" i="3"/>
  <c r="AL43" i="3"/>
  <c r="AG22" i="3"/>
  <c r="AG23" i="3"/>
  <c r="AG24" i="3"/>
  <c r="AG25" i="3"/>
  <c r="AG26" i="3"/>
  <c r="AG27" i="3"/>
  <c r="AG28" i="3"/>
  <c r="AG29" i="3"/>
  <c r="AG30" i="3"/>
  <c r="AG31" i="3"/>
  <c r="AG32" i="3"/>
  <c r="AG33" i="3"/>
  <c r="AG34" i="3"/>
  <c r="AG35" i="3"/>
  <c r="AG36" i="3"/>
  <c r="AG37" i="3"/>
  <c r="AF23" i="3"/>
  <c r="AF24" i="3"/>
  <c r="AF25" i="3"/>
  <c r="AF26" i="3"/>
  <c r="AF27" i="3"/>
  <c r="AF28" i="3"/>
  <c r="AF29" i="3"/>
  <c r="AF30" i="3"/>
  <c r="AF31" i="3"/>
  <c r="AF32" i="3"/>
  <c r="AF33" i="3"/>
  <c r="AF34" i="3"/>
  <c r="AF35" i="3"/>
  <c r="AF36" i="3"/>
  <c r="AF37" i="3"/>
  <c r="AF22" i="3"/>
  <c r="V4" i="3"/>
  <c r="W4" i="3"/>
  <c r="V5" i="3"/>
  <c r="W5" i="3"/>
  <c r="V6" i="3"/>
  <c r="W6" i="3"/>
  <c r="V7" i="3"/>
  <c r="W7" i="3"/>
  <c r="V8" i="3"/>
  <c r="W8" i="3"/>
  <c r="V9" i="3"/>
  <c r="W9" i="3"/>
  <c r="V10" i="3"/>
  <c r="W10" i="3"/>
  <c r="V11" i="3"/>
  <c r="W11" i="3"/>
  <c r="V12" i="3"/>
  <c r="W12" i="3"/>
  <c r="V13" i="3"/>
  <c r="W13" i="3"/>
  <c r="V14" i="3"/>
  <c r="W14" i="3"/>
  <c r="V15" i="3"/>
  <c r="W15" i="3"/>
  <c r="V16" i="3"/>
  <c r="W16" i="3"/>
  <c r="V17" i="3"/>
  <c r="W17" i="3"/>
  <c r="V18" i="3"/>
  <c r="W18" i="3"/>
  <c r="V19" i="3"/>
  <c r="W19" i="3"/>
  <c r="W3" i="3"/>
  <c r="T4" i="3"/>
  <c r="U4" i="3"/>
  <c r="T5" i="3"/>
  <c r="U5" i="3"/>
  <c r="T6" i="3"/>
  <c r="U6" i="3"/>
  <c r="T7" i="3"/>
  <c r="U7" i="3"/>
  <c r="T8" i="3"/>
  <c r="U8" i="3"/>
  <c r="T9" i="3"/>
  <c r="U9" i="3"/>
  <c r="T10" i="3"/>
  <c r="U10" i="3"/>
  <c r="T11" i="3"/>
  <c r="U11" i="3"/>
  <c r="T12" i="3"/>
  <c r="U12" i="3"/>
  <c r="T13" i="3"/>
  <c r="U13" i="3"/>
  <c r="T14" i="3"/>
  <c r="U14" i="3"/>
  <c r="T15" i="3"/>
  <c r="U15" i="3"/>
  <c r="T16" i="3"/>
  <c r="U16" i="3"/>
  <c r="T17" i="3"/>
  <c r="U17" i="3"/>
  <c r="T18" i="3"/>
  <c r="U18" i="3"/>
  <c r="T19" i="3"/>
  <c r="U19" i="3"/>
  <c r="U3" i="3"/>
  <c r="V3" i="3"/>
  <c r="T3" i="3"/>
  <c r="X3" i="3" s="1"/>
  <c r="AB16" i="3"/>
  <c r="AA16" i="3"/>
  <c r="Z4" i="3"/>
  <c r="AA4" i="3"/>
  <c r="AB4" i="3"/>
  <c r="Z5" i="3"/>
  <c r="AA5" i="3"/>
  <c r="AB5" i="3"/>
  <c r="Z6" i="3"/>
  <c r="AA6" i="3"/>
  <c r="AB6" i="3"/>
  <c r="Z7" i="3"/>
  <c r="AA7" i="3"/>
  <c r="AB7" i="3"/>
  <c r="Z8" i="3"/>
  <c r="AA8" i="3"/>
  <c r="AB8" i="3"/>
  <c r="Z9" i="3"/>
  <c r="AA9" i="3"/>
  <c r="AB9" i="3"/>
  <c r="Z10" i="3"/>
  <c r="AA10" i="3"/>
  <c r="AB10" i="3"/>
  <c r="Z11" i="3"/>
  <c r="AA11" i="3"/>
  <c r="AB11" i="3"/>
  <c r="Z12" i="3"/>
  <c r="AA12" i="3"/>
  <c r="AB12" i="3"/>
  <c r="Z13" i="3"/>
  <c r="AA13" i="3"/>
  <c r="AB13" i="3"/>
  <c r="Z14" i="3"/>
  <c r="AA14" i="3"/>
  <c r="AB14" i="3"/>
  <c r="Z15" i="3"/>
  <c r="AA15" i="3"/>
  <c r="AB15" i="3"/>
  <c r="AA3" i="3"/>
  <c r="AB3" i="3"/>
  <c r="Z16" i="3"/>
  <c r="Z3" i="3"/>
  <c r="Y4" i="3"/>
  <c r="Y5" i="3"/>
  <c r="Y6" i="3"/>
  <c r="Y7" i="3"/>
  <c r="Y8" i="3"/>
  <c r="Y9" i="3"/>
  <c r="Y10" i="3"/>
  <c r="Y11" i="3"/>
  <c r="Y12" i="3"/>
  <c r="Y13" i="3"/>
  <c r="Y14" i="3"/>
  <c r="Y15" i="3"/>
  <c r="Y16" i="3"/>
  <c r="Y3" i="3"/>
  <c r="R18" i="3"/>
  <c r="R17" i="3"/>
  <c r="R16" i="3"/>
  <c r="R15" i="3"/>
  <c r="R14" i="3"/>
  <c r="R13" i="3"/>
  <c r="R12" i="3"/>
  <c r="R11" i="3"/>
  <c r="R10" i="3"/>
  <c r="R9" i="3"/>
  <c r="R8" i="3"/>
  <c r="R7" i="3"/>
  <c r="R6" i="3"/>
  <c r="R5" i="3"/>
  <c r="R4" i="3"/>
  <c r="R3" i="3"/>
  <c r="L18" i="3"/>
  <c r="L17" i="3"/>
  <c r="L16" i="3"/>
  <c r="L15" i="3"/>
  <c r="L14" i="3"/>
  <c r="L13" i="3"/>
  <c r="L12" i="3"/>
  <c r="L11" i="3"/>
  <c r="L10" i="3"/>
  <c r="L9" i="3"/>
  <c r="L8" i="3"/>
  <c r="L7" i="3"/>
  <c r="L6" i="3"/>
  <c r="L5" i="3"/>
  <c r="L4" i="3"/>
  <c r="L3" i="3"/>
  <c r="F3" i="3"/>
  <c r="F4" i="3"/>
  <c r="F5" i="3"/>
  <c r="F6" i="3"/>
  <c r="F7" i="3"/>
  <c r="F8" i="3"/>
  <c r="F9" i="3"/>
  <c r="F10" i="3"/>
  <c r="F11" i="3"/>
  <c r="F12" i="3"/>
  <c r="F13" i="3"/>
  <c r="F14" i="3"/>
  <c r="F15" i="3"/>
  <c r="F16" i="3"/>
  <c r="F20" i="3"/>
  <c r="F19" i="3"/>
  <c r="F18" i="3"/>
  <c r="F17" i="3"/>
  <c r="F3" i="2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" i="2"/>
  <c r="X16" i="3" l="1"/>
  <c r="X12" i="3"/>
  <c r="X8" i="3"/>
  <c r="X19" i="3"/>
  <c r="X15" i="3"/>
  <c r="X11" i="3"/>
  <c r="X7" i="3"/>
  <c r="X14" i="3"/>
  <c r="X5" i="3"/>
  <c r="X10" i="3"/>
  <c r="X6" i="3"/>
  <c r="X17" i="3"/>
  <c r="X9" i="3"/>
  <c r="X4" i="3"/>
  <c r="X18" i="3"/>
  <c r="X13" i="3"/>
</calcChain>
</file>

<file path=xl/sharedStrings.xml><?xml version="1.0" encoding="utf-8"?>
<sst xmlns="http://schemas.openxmlformats.org/spreadsheetml/2006/main" count="592" uniqueCount="179">
  <si>
    <t>Austroplaca X3</t>
  </si>
  <si>
    <t>Bryum X1</t>
  </si>
  <si>
    <t>Bryum X2</t>
  </si>
  <si>
    <t>Bryum X4</t>
  </si>
  <si>
    <t>Bryum</t>
  </si>
  <si>
    <t>Total active hours</t>
  </si>
  <si>
    <t>Active time nov</t>
  </si>
  <si>
    <t>Active time dec</t>
  </si>
  <si>
    <t>Active time jan</t>
  </si>
  <si>
    <t>Active time feb</t>
  </si>
  <si>
    <t>%</t>
  </si>
  <si>
    <t>% active hours</t>
  </si>
  <si>
    <t>2019-2020</t>
  </si>
  <si>
    <t>2020-2021</t>
  </si>
  <si>
    <t>Average Thallus temp</t>
  </si>
  <si>
    <t>Min Thallus temp</t>
  </si>
  <si>
    <t>Max Thallus temp</t>
  </si>
  <si>
    <t>PAR</t>
  </si>
  <si>
    <t>Average Thallus temp active</t>
  </si>
  <si>
    <t>Min Thallus temp active</t>
  </si>
  <si>
    <t>Max Thallus temp active</t>
  </si>
  <si>
    <t>Austroplaca temp-month</t>
  </si>
  <si>
    <t>Max Par</t>
  </si>
  <si>
    <t>Yield</t>
  </si>
  <si>
    <t>ETR</t>
  </si>
  <si>
    <t>MAX Yield</t>
  </si>
  <si>
    <t>Max ETR</t>
  </si>
  <si>
    <t>Year</t>
  </si>
  <si>
    <t>Month</t>
  </si>
  <si>
    <t>mean_Y</t>
  </si>
  <si>
    <t>max_Y</t>
  </si>
  <si>
    <t>min_Y</t>
  </si>
  <si>
    <t>Austroplaca yield-month</t>
  </si>
  <si>
    <t>mean_ETR</t>
  </si>
  <si>
    <t>max_ETR</t>
  </si>
  <si>
    <t>min_ETR</t>
  </si>
  <si>
    <t>mean_temp</t>
  </si>
  <si>
    <t>max_temp</t>
  </si>
  <si>
    <t>min_temp</t>
  </si>
  <si>
    <t>RH (%)</t>
  </si>
  <si>
    <t>mean air T</t>
  </si>
  <si>
    <t>min air T</t>
  </si>
  <si>
    <t>max air T</t>
  </si>
  <si>
    <t>Year_month</t>
  </si>
  <si>
    <t>MeanRh</t>
  </si>
  <si>
    <t>Max_meanRh</t>
  </si>
  <si>
    <t>Min_meanRh</t>
  </si>
  <si>
    <t>2019-11</t>
  </si>
  <si>
    <t>2019-12</t>
  </si>
  <si>
    <t>2020-1</t>
  </si>
  <si>
    <t>2020-2</t>
  </si>
  <si>
    <t>mean RH</t>
  </si>
  <si>
    <t>Austroplaca ETR-month</t>
  </si>
  <si>
    <t>Category</t>
  </si>
  <si>
    <t>year_19_20</t>
  </si>
  <si>
    <t>year_20_21</t>
  </si>
  <si>
    <t>year_21_22</t>
  </si>
  <si>
    <t>year_22_23</t>
  </si>
  <si>
    <t>average</t>
  </si>
  <si>
    <t>month-yield</t>
  </si>
  <si>
    <t>Active time each month</t>
  </si>
  <si>
    <t>Month temp active</t>
  </si>
  <si>
    <t>mean ETR</t>
  </si>
  <si>
    <t>bryum X1</t>
  </si>
  <si>
    <t>Average</t>
  </si>
  <si>
    <t>BryumX2</t>
  </si>
  <si>
    <t>BryumX4</t>
  </si>
  <si>
    <t>sd</t>
  </si>
  <si>
    <t>sd 19_20</t>
  </si>
  <si>
    <t>sd 20_21</t>
  </si>
  <si>
    <t>sd 21_22</t>
  </si>
  <si>
    <t>sd 22_23</t>
  </si>
  <si>
    <t>Active time X1</t>
  </si>
  <si>
    <t>Active time X2</t>
  </si>
  <si>
    <t>Active time X4</t>
  </si>
  <si>
    <t>month-yield X1</t>
  </si>
  <si>
    <t>month-yield X2</t>
  </si>
  <si>
    <t>month-yield X4</t>
  </si>
  <si>
    <t>stdv_mean</t>
  </si>
  <si>
    <t>stdv_max</t>
  </si>
  <si>
    <t>Austroplaca X6</t>
  </si>
  <si>
    <t>Austroplaca X5</t>
  </si>
  <si>
    <t>Austroplaca X4</t>
  </si>
  <si>
    <t>Summer 22-23</t>
  </si>
  <si>
    <t>Summer 21-22</t>
  </si>
  <si>
    <t>Summer 20-21</t>
  </si>
  <si>
    <t>Summer 19-20</t>
  </si>
  <si>
    <t>Active hours</t>
  </si>
  <si>
    <t>2021-2022</t>
  </si>
  <si>
    <t>2022-2023</t>
  </si>
  <si>
    <t>Austroplaca</t>
  </si>
  <si>
    <t>reactivation events low</t>
  </si>
  <si>
    <t>reactivation events high</t>
  </si>
  <si>
    <t>year</t>
  </si>
  <si>
    <t>sample</t>
  </si>
  <si>
    <t>act_hours</t>
  </si>
  <si>
    <t>event_high</t>
  </si>
  <si>
    <t>events_low</t>
  </si>
  <si>
    <t>19_20</t>
  </si>
  <si>
    <t>20_21</t>
  </si>
  <si>
    <t>21_22</t>
  </si>
  <si>
    <t>22_23</t>
  </si>
  <si>
    <t>X1</t>
  </si>
  <si>
    <t>X2</t>
  </si>
  <si>
    <t>X3</t>
  </si>
  <si>
    <t>X4</t>
  </si>
  <si>
    <t>av_temp</t>
  </si>
  <si>
    <t>av_temp_act</t>
  </si>
  <si>
    <t>First Activation</t>
  </si>
  <si>
    <t>Summer</t>
  </si>
  <si>
    <t>Deactivation Date</t>
  </si>
  <si>
    <t>Bryum Sample X1</t>
  </si>
  <si>
    <t>Bryum Sample X2</t>
  </si>
  <si>
    <t>Bryum Sample X4</t>
  </si>
  <si>
    <t>2019 - 2020</t>
  </si>
  <si>
    <t>2020 - 2021</t>
  </si>
  <si>
    <t>2021 - 2022</t>
  </si>
  <si>
    <t>2022 - 2023</t>
  </si>
  <si>
    <t>29th Nov</t>
  </si>
  <si>
    <t>30th Nov</t>
  </si>
  <si>
    <t>14th Feb</t>
  </si>
  <si>
    <t>8th Dec</t>
  </si>
  <si>
    <t>9th Feb</t>
  </si>
  <si>
    <t>11th Jan</t>
  </si>
  <si>
    <t>2nd Dec</t>
  </si>
  <si>
    <t>14th Dec</t>
  </si>
  <si>
    <t>10th Dec</t>
  </si>
  <si>
    <t>4th Dec</t>
  </si>
  <si>
    <t>18th Feb</t>
  </si>
  <si>
    <t>15th Feb</t>
  </si>
  <si>
    <t>23rd Jan</t>
  </si>
  <si>
    <t>14th Jan</t>
  </si>
  <si>
    <t>24th Nov</t>
  </si>
  <si>
    <t>9th Dec</t>
  </si>
  <si>
    <t>5th Jan</t>
  </si>
  <si>
    <t>22nd Jan</t>
  </si>
  <si>
    <t>2nd Feb</t>
  </si>
  <si>
    <t>3rd Dec</t>
  </si>
  <si>
    <t>6th Jan</t>
  </si>
  <si>
    <t>6th Feb</t>
  </si>
  <si>
    <t>1st Feb</t>
  </si>
  <si>
    <t>Nº of Reactivation Events Low</t>
  </si>
  <si>
    <t>Nº of Reactivation Events High</t>
  </si>
  <si>
    <t>Nº of Rectivation Events High</t>
  </si>
  <si>
    <t>Nº of Rectivation Events Low</t>
  </si>
  <si>
    <t>19-20</t>
  </si>
  <si>
    <t>20-21</t>
  </si>
  <si>
    <t>21-22</t>
  </si>
  <si>
    <t>22-23</t>
  </si>
  <si>
    <t>Days under snow</t>
  </si>
  <si>
    <t>av_yield</t>
  </si>
  <si>
    <t>diff</t>
  </si>
  <si>
    <t>active</t>
  </si>
  <si>
    <t>Bryum_X1</t>
  </si>
  <si>
    <t>Bryum_X2</t>
  </si>
  <si>
    <t>Bryum_X4</t>
  </si>
  <si>
    <t>Austroplaca_X3</t>
  </si>
  <si>
    <t>-</t>
  </si>
  <si>
    <t>Bryum_average</t>
  </si>
  <si>
    <t>Average TT</t>
  </si>
  <si>
    <t>Sd TT</t>
  </si>
  <si>
    <t>Min TT</t>
  </si>
  <si>
    <t>Max TT</t>
  </si>
  <si>
    <t>Average TT active</t>
  </si>
  <si>
    <t>Sd TT active</t>
  </si>
  <si>
    <t>Min TT active</t>
  </si>
  <si>
    <t>Max TT active</t>
  </si>
  <si>
    <t>Mean PAR</t>
  </si>
  <si>
    <t>Sd. PAR</t>
  </si>
  <si>
    <t>Mean Yield</t>
  </si>
  <si>
    <t>Sd. Yield</t>
  </si>
  <si>
    <t xml:space="preserve"> Mean ETR</t>
  </si>
  <si>
    <t xml:space="preserve">St. Dev. ETR </t>
  </si>
  <si>
    <t>Mean air T</t>
  </si>
  <si>
    <t>Sd. air T</t>
  </si>
  <si>
    <t>mean RH (%)</t>
  </si>
  <si>
    <t>Sd. RH</t>
  </si>
  <si>
    <t>Sd B. argenteum</t>
  </si>
  <si>
    <t>mx_yield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</si>
</sst>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sz val="9"/>
      <color rgb="FF000000"/>
      <name val="Lucida Sans"/>
      <family val="2"/>
    </font>
    <font>
      <b/>
      <sz val="12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8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2"/>
      <color rgb="FF000000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ck">
        <color rgb="FF000000"/>
      </top>
      <bottom style="thick">
        <color rgb="FF000000"/>
      </bottom>
      <diagonal/>
    </border>
    <border>
      <left/>
      <right/>
      <top style="thick">
        <color rgb="FF000000"/>
      </top>
      <bottom style="thick">
        <color rgb="FF000000"/>
      </bottom>
      <diagonal/>
    </border>
    <border>
      <left style="medium">
        <color rgb="FF000000"/>
      </left>
      <right/>
      <top style="thick">
        <color rgb="FF000000"/>
      </top>
      <bottom/>
      <diagonal/>
    </border>
    <border>
      <left/>
      <right/>
      <top style="thick">
        <color rgb="FF000000"/>
      </top>
      <bottom/>
      <diagonal/>
    </border>
    <border>
      <left style="medium">
        <color rgb="FF000000"/>
      </left>
      <right/>
      <top/>
      <bottom style="thick">
        <color rgb="FF000000"/>
      </bottom>
      <diagonal/>
    </border>
    <border>
      <left/>
      <right/>
      <top/>
      <bottom style="thick">
        <color rgb="FF000000"/>
      </bottom>
      <diagonal/>
    </border>
  </borders>
  <cellStyleXfs count="4">
    <xf numFmtId="0" fontId="0" fillId="0" borderId="0"/>
    <xf numFmtId="0" fontId="6" fillId="0" borderId="0"/>
    <xf numFmtId="0" fontId="3" fillId="0" borderId="0"/>
    <xf numFmtId="0" fontId="7" fillId="0" borderId="0" applyNumberFormat="0" applyFill="0" applyBorder="0" applyAlignment="0" applyProtection="0"/>
  </cellStyleXfs>
  <cellXfs count="48">
    <xf numFmtId="0" fontId="0" fillId="0" borderId="0" xfId="0"/>
    <xf numFmtId="10" fontId="0" fillId="0" borderId="0" xfId="0" applyNumberFormat="1"/>
    <xf numFmtId="0" fontId="1" fillId="0" borderId="0" xfId="0" applyFont="1"/>
    <xf numFmtId="0" fontId="0" fillId="0" borderId="0" xfId="0" applyAlignment="1">
      <alignment wrapText="1"/>
    </xf>
    <xf numFmtId="0" fontId="0" fillId="2" borderId="0" xfId="0" applyFill="1"/>
    <xf numFmtId="0" fontId="0" fillId="2" borderId="1" xfId="0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2" borderId="5" xfId="0" applyFill="1" applyBorder="1"/>
    <xf numFmtId="0" fontId="0" fillId="2" borderId="6" xfId="0" applyFill="1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3" fillId="0" borderId="0" xfId="0" applyFont="1"/>
    <xf numFmtId="0" fontId="2" fillId="0" borderId="0" xfId="0" applyFont="1"/>
    <xf numFmtId="0" fontId="4" fillId="0" borderId="0" xfId="0" applyFont="1"/>
    <xf numFmtId="0" fontId="0" fillId="2" borderId="13" xfId="0" applyFill="1" applyBorder="1"/>
    <xf numFmtId="0" fontId="0" fillId="0" borderId="12" xfId="0" applyBorder="1"/>
    <xf numFmtId="0" fontId="0" fillId="0" borderId="1" xfId="0" applyBorder="1"/>
    <xf numFmtId="0" fontId="3" fillId="2" borderId="1" xfId="0" applyFont="1" applyFill="1" applyBorder="1"/>
    <xf numFmtId="0" fontId="6" fillId="0" borderId="0" xfId="1"/>
    <xf numFmtId="0" fontId="4" fillId="0" borderId="0" xfId="2" applyFont="1"/>
    <xf numFmtId="2" fontId="3" fillId="0" borderId="0" xfId="2" applyNumberFormat="1"/>
    <xf numFmtId="2" fontId="7" fillId="0" borderId="0" xfId="3" applyNumberFormat="1"/>
    <xf numFmtId="2" fontId="3" fillId="0" borderId="0" xfId="0" applyNumberFormat="1" applyFont="1"/>
    <xf numFmtId="0" fontId="6" fillId="2" borderId="0" xfId="1" applyFill="1"/>
    <xf numFmtId="2" fontId="6" fillId="0" borderId="0" xfId="1" applyNumberFormat="1"/>
    <xf numFmtId="0" fontId="0" fillId="3" borderId="1" xfId="0" applyFill="1" applyBorder="1"/>
    <xf numFmtId="0" fontId="0" fillId="3" borderId="0" xfId="0" applyFill="1"/>
    <xf numFmtId="2" fontId="0" fillId="0" borderId="0" xfId="0" applyNumberFormat="1"/>
    <xf numFmtId="2" fontId="0" fillId="0" borderId="0" xfId="0" applyNumberFormat="1" applyAlignment="1">
      <alignment horizontal="center"/>
    </xf>
    <xf numFmtId="0" fontId="1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2" fontId="3" fillId="0" borderId="0" xfId="2" applyNumberFormat="1" applyAlignment="1">
      <alignment horizontal="center"/>
    </xf>
    <xf numFmtId="0" fontId="2" fillId="0" borderId="0" xfId="0" applyFont="1" applyAlignment="1">
      <alignment horizontal="center"/>
    </xf>
    <xf numFmtId="2" fontId="6" fillId="0" borderId="0" xfId="1" applyNumberFormat="1" applyAlignment="1">
      <alignment horizontal="center"/>
    </xf>
    <xf numFmtId="2" fontId="2" fillId="0" borderId="0" xfId="0" applyNumberFormat="1" applyFont="1"/>
    <xf numFmtId="2" fontId="4" fillId="0" borderId="0" xfId="2" applyNumberFormat="1" applyFont="1"/>
    <xf numFmtId="0" fontId="8" fillId="4" borderId="14" xfId="0" applyFont="1" applyFill="1" applyBorder="1" applyAlignment="1">
      <alignment horizontal="right" wrapText="1" readingOrder="1"/>
    </xf>
    <xf numFmtId="0" fontId="8" fillId="4" borderId="15" xfId="0" applyFont="1" applyFill="1" applyBorder="1" applyAlignment="1">
      <alignment horizontal="right" wrapText="1" readingOrder="1"/>
    </xf>
    <xf numFmtId="0" fontId="8" fillId="4" borderId="16" xfId="0" applyFont="1" applyFill="1" applyBorder="1" applyAlignment="1">
      <alignment horizontal="right" wrapText="1" readingOrder="1"/>
    </xf>
    <xf numFmtId="0" fontId="8" fillId="4" borderId="17" xfId="0" applyFont="1" applyFill="1" applyBorder="1" applyAlignment="1">
      <alignment horizontal="right" wrapText="1" readingOrder="1"/>
    </xf>
    <xf numFmtId="0" fontId="8" fillId="4" borderId="18" xfId="0" applyFont="1" applyFill="1" applyBorder="1" applyAlignment="1">
      <alignment horizontal="right" wrapText="1" readingOrder="1"/>
    </xf>
    <xf numFmtId="0" fontId="8" fillId="4" borderId="19" xfId="0" applyFont="1" applyFill="1" applyBorder="1" applyAlignment="1">
      <alignment horizontal="right" wrapText="1" readingOrder="1"/>
    </xf>
  </cellXfs>
  <cellStyles count="4">
    <cellStyle name="Hyperlink" xfId="3" builtinId="8"/>
    <cellStyle name="Normal" xfId="0" builtinId="0"/>
    <cellStyle name="Normal 2" xfId="1" xr:uid="{F9B35D00-5449-2443-8A1D-92C21985E785}"/>
    <cellStyle name="Normal 3" xfId="2" xr:uid="{345C6FB6-C49F-2345-B64E-3D9BF6970F58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1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12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CA1538-DA85-B764-89D9-809D9DC66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177800</xdr:rowOff>
    </xdr:from>
    <xdr:to>
      <xdr:col>9</xdr:col>
      <xdr:colOff>342900</xdr:colOff>
      <xdr:row>24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68B3FE-4BB6-5BC5-9AED-D16F3956C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0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111900</xdr:rowOff>
    </xdr:from>
    <xdr:to>
      <xdr:col>9</xdr:col>
      <xdr:colOff>342900</xdr:colOff>
      <xdr:row>37</xdr:row>
      <xdr:rowOff>61100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4AA6789-71C3-BD8D-E557-86A261DB1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87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38100</xdr:rowOff>
    </xdr:from>
    <xdr:to>
      <xdr:col>9</xdr:col>
      <xdr:colOff>342900</xdr:colOff>
      <xdr:row>49</xdr:row>
      <xdr:rowOff>190500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B98C1EE-0182-E8EA-8F8C-AA7CCEB23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565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0</xdr:row>
      <xdr:rowOff>0</xdr:rowOff>
    </xdr:from>
    <xdr:to>
      <xdr:col>26</xdr:col>
      <xdr:colOff>333829</xdr:colOff>
      <xdr:row>12</xdr:row>
      <xdr:rowOff>171752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2136B54-4705-768F-C82F-01EFA38D4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37619" y="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16</xdr:col>
      <xdr:colOff>801813</xdr:colOff>
      <xdr:row>14</xdr:row>
      <xdr:rowOff>194786</xdr:rowOff>
    </xdr:from>
    <xdr:to>
      <xdr:col>26</xdr:col>
      <xdr:colOff>305909</xdr:colOff>
      <xdr:row>27</xdr:row>
      <xdr:rowOff>164951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DDC3F25-9B53-95CB-DE03-C64DA7919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3509" y="3052286"/>
          <a:ext cx="7781775" cy="2623558"/>
        </a:xfrm>
        <a:prstGeom prst="rect">
          <a:avLst/>
        </a:prstGeom>
      </xdr:spPr>
    </xdr:pic>
    <xdr:clientData/>
  </xdr:twoCellAnchor>
  <xdr:twoCellAnchor editAs="oneCell">
    <xdr:from>
      <xdr:col>17</xdr:col>
      <xdr:colOff>16329</xdr:colOff>
      <xdr:row>28</xdr:row>
      <xdr:rowOff>132593</xdr:rowOff>
    </xdr:from>
    <xdr:to>
      <xdr:col>26</xdr:col>
      <xdr:colOff>323397</xdr:colOff>
      <xdr:row>41</xdr:row>
      <xdr:rowOff>81793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4CA3D23-7914-A72B-C8B4-AC2F35CB6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05793" y="5847593"/>
          <a:ext cx="7756979" cy="2602593"/>
        </a:xfrm>
        <a:prstGeom prst="rect">
          <a:avLst/>
        </a:prstGeom>
      </xdr:spPr>
    </xdr:pic>
    <xdr:clientData/>
  </xdr:twoCellAnchor>
  <xdr:twoCellAnchor editAs="oneCell">
    <xdr:from>
      <xdr:col>16</xdr:col>
      <xdr:colOff>756728</xdr:colOff>
      <xdr:row>42</xdr:row>
      <xdr:rowOff>52330</xdr:rowOff>
    </xdr:from>
    <xdr:to>
      <xdr:col>26</xdr:col>
      <xdr:colOff>231795</xdr:colOff>
      <xdr:row>55</xdr:row>
      <xdr:rowOff>1530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051FA2D-0DCB-A8F5-718C-F6C35BD5E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18424" y="8624830"/>
          <a:ext cx="7752746" cy="260259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16</xdr:col>
      <xdr:colOff>381000</xdr:colOff>
      <xdr:row>12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1AA2F6-EAC7-B442-A97E-3998D2B4D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500" y="0"/>
          <a:ext cx="7810500" cy="2590800"/>
        </a:xfrm>
        <a:prstGeom prst="rect">
          <a:avLst/>
        </a:prstGeom>
      </xdr:spPr>
    </xdr:pic>
    <xdr:clientData/>
  </xdr:twoCellAnchor>
  <xdr:twoCellAnchor editAs="oneCell">
    <xdr:from>
      <xdr:col>7</xdr:col>
      <xdr:colOff>47507</xdr:colOff>
      <xdr:row>12</xdr:row>
      <xdr:rowOff>144874</xdr:rowOff>
    </xdr:from>
    <xdr:to>
      <xdr:col>16</xdr:col>
      <xdr:colOff>395895</xdr:colOff>
      <xdr:row>25</xdr:row>
      <xdr:rowOff>76420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20CE3C-4719-ACCB-907C-402BC90E4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4421" y="2590800"/>
          <a:ext cx="7827276" cy="2598953"/>
        </a:xfrm>
        <a:prstGeom prst="rect">
          <a:avLst/>
        </a:prstGeom>
      </xdr:spPr>
    </xdr:pic>
    <xdr:clientData/>
  </xdr:twoCellAnchor>
  <xdr:twoCellAnchor editAs="oneCell">
    <xdr:from>
      <xdr:col>7</xdr:col>
      <xdr:colOff>246</xdr:colOff>
      <xdr:row>25</xdr:row>
      <xdr:rowOff>142270</xdr:rowOff>
    </xdr:from>
    <xdr:to>
      <xdr:col>16</xdr:col>
      <xdr:colOff>343146</xdr:colOff>
      <xdr:row>38</xdr:row>
      <xdr:rowOff>112275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58CA630-17B2-824A-0EAC-5E4C644B1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0346" y="5247670"/>
          <a:ext cx="7772400" cy="2611605"/>
        </a:xfrm>
        <a:prstGeom prst="rect">
          <a:avLst/>
        </a:prstGeom>
      </xdr:spPr>
    </xdr:pic>
    <xdr:clientData/>
  </xdr:twoCellAnchor>
  <xdr:twoCellAnchor editAs="oneCell">
    <xdr:from>
      <xdr:col>7</xdr:col>
      <xdr:colOff>7199</xdr:colOff>
      <xdr:row>38</xdr:row>
      <xdr:rowOff>80401</xdr:rowOff>
    </xdr:from>
    <xdr:to>
      <xdr:col>16</xdr:col>
      <xdr:colOff>350099</xdr:colOff>
      <xdr:row>51</xdr:row>
      <xdr:rowOff>17619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B03C32-7F23-A2D5-6643-9C95ED6A0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7299" y="7827401"/>
          <a:ext cx="7772400" cy="25907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21</xdr:row>
      <xdr:rowOff>152400</xdr:rowOff>
    </xdr:from>
    <xdr:to>
      <xdr:col>7</xdr:col>
      <xdr:colOff>317500</xdr:colOff>
      <xdr:row>34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93D998-01BE-D114-52FC-5F6605585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44196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8</xdr:col>
      <xdr:colOff>289700</xdr:colOff>
      <xdr:row>20</xdr:row>
      <xdr:rowOff>175400</xdr:rowOff>
    </xdr:from>
    <xdr:to>
      <xdr:col>15</xdr:col>
      <xdr:colOff>581800</xdr:colOff>
      <xdr:row>33</xdr:row>
      <xdr:rowOff>124600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C5987A-4BE2-450A-D624-766DEB862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4400" y="42394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18</xdr:col>
      <xdr:colOff>71400</xdr:colOff>
      <xdr:row>19</xdr:row>
      <xdr:rowOff>185700</xdr:rowOff>
    </xdr:from>
    <xdr:to>
      <xdr:col>26</xdr:col>
      <xdr:colOff>20600</xdr:colOff>
      <xdr:row>32</xdr:row>
      <xdr:rowOff>134900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5C11EE-4AEF-148B-297A-52FC0A829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9100" y="40465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0</xdr:col>
      <xdr:colOff>170600</xdr:colOff>
      <xdr:row>31</xdr:row>
      <xdr:rowOff>30900</xdr:rowOff>
    </xdr:from>
    <xdr:to>
      <xdr:col>7</xdr:col>
      <xdr:colOff>373800</xdr:colOff>
      <xdr:row>43</xdr:row>
      <xdr:rowOff>183300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FBC5221-AEF3-ED5B-693D-AB4F45DF2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600" y="63301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295200</xdr:colOff>
      <xdr:row>30</xdr:row>
      <xdr:rowOff>117400</xdr:rowOff>
    </xdr:from>
    <xdr:to>
      <xdr:col>15</xdr:col>
      <xdr:colOff>587300</xdr:colOff>
      <xdr:row>43</xdr:row>
      <xdr:rowOff>66600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039BFFA-DAA5-C1E7-F75C-5449FE59C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9900" y="62134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18</xdr:col>
      <xdr:colOff>13400</xdr:colOff>
      <xdr:row>31</xdr:row>
      <xdr:rowOff>178500</xdr:rowOff>
    </xdr:from>
    <xdr:to>
      <xdr:col>25</xdr:col>
      <xdr:colOff>788100</xdr:colOff>
      <xdr:row>44</xdr:row>
      <xdr:rowOff>127700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E85E900-E009-FE27-0E48-7B1907EC4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41100" y="64777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163400</xdr:colOff>
      <xdr:row>43</xdr:row>
      <xdr:rowOff>188800</xdr:rowOff>
    </xdr:from>
    <xdr:to>
      <xdr:col>7</xdr:col>
      <xdr:colOff>366600</xdr:colOff>
      <xdr:row>56</xdr:row>
      <xdr:rowOff>138000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1E63073-47ED-B739-0254-5896DBF18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400" y="89264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8</xdr:col>
      <xdr:colOff>262600</xdr:colOff>
      <xdr:row>43</xdr:row>
      <xdr:rowOff>97500</xdr:rowOff>
    </xdr:from>
    <xdr:to>
      <xdr:col>15</xdr:col>
      <xdr:colOff>554700</xdr:colOff>
      <xdr:row>56</xdr:row>
      <xdr:rowOff>46700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4158A66-3124-E7F9-11AB-E02A80AE8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7300" y="88351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18</xdr:col>
      <xdr:colOff>44300</xdr:colOff>
      <xdr:row>43</xdr:row>
      <xdr:rowOff>107800</xdr:rowOff>
    </xdr:from>
    <xdr:to>
      <xdr:col>25</xdr:col>
      <xdr:colOff>819000</xdr:colOff>
      <xdr:row>56</xdr:row>
      <xdr:rowOff>57000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4BC123E-C771-1C5B-7997-BCDA2FBCC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72000" y="88454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0</xdr:col>
      <xdr:colOff>118100</xdr:colOff>
      <xdr:row>56</xdr:row>
      <xdr:rowOff>41900</xdr:rowOff>
    </xdr:from>
    <xdr:to>
      <xdr:col>7</xdr:col>
      <xdr:colOff>321300</xdr:colOff>
      <xdr:row>68</xdr:row>
      <xdr:rowOff>194300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B4F3628-37E0-44BA-5229-9B3C1E376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100" y="114211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8</xdr:col>
      <xdr:colOff>242700</xdr:colOff>
      <xdr:row>56</xdr:row>
      <xdr:rowOff>14100</xdr:rowOff>
    </xdr:from>
    <xdr:to>
      <xdr:col>15</xdr:col>
      <xdr:colOff>534800</xdr:colOff>
      <xdr:row>68</xdr:row>
      <xdr:rowOff>166500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2D417DE-E0A7-2819-D8DD-925F9E503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37400" y="11393300"/>
          <a:ext cx="7772400" cy="2590800"/>
        </a:xfrm>
        <a:prstGeom prst="rect">
          <a:avLst/>
        </a:prstGeom>
      </xdr:spPr>
    </xdr:pic>
    <xdr:clientData/>
  </xdr:twoCellAnchor>
  <xdr:twoCellAnchor editAs="oneCell">
    <xdr:from>
      <xdr:col>17</xdr:col>
      <xdr:colOff>811800</xdr:colOff>
      <xdr:row>56</xdr:row>
      <xdr:rowOff>11700</xdr:rowOff>
    </xdr:from>
    <xdr:to>
      <xdr:col>25</xdr:col>
      <xdr:colOff>761000</xdr:colOff>
      <xdr:row>68</xdr:row>
      <xdr:rowOff>164100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321A560-D685-9D88-F1D3-B5BCD6DD2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4000" y="11390900"/>
          <a:ext cx="7772400" cy="2590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73EF55-669A-AB4E-8F68-00CF28DEBFC1}">
  <dimension ref="J1:AG56"/>
  <sheetViews>
    <sheetView zoomScale="106" zoomScaleNormal="200" workbookViewId="0">
      <selection activeCell="K31" sqref="K31:L35"/>
    </sheetView>
  </sheetViews>
  <sheetFormatPr baseColWidth="10" defaultRowHeight="16" x14ac:dyDescent="0.2"/>
  <cols>
    <col min="11" max="11" width="23.83203125" customWidth="1"/>
    <col min="12" max="12" width="16.5" customWidth="1"/>
    <col min="28" max="28" width="16.83203125" customWidth="1"/>
  </cols>
  <sheetData>
    <row r="1" spans="11:33" x14ac:dyDescent="0.2">
      <c r="K1" t="s">
        <v>12</v>
      </c>
      <c r="AB1" t="s">
        <v>13</v>
      </c>
    </row>
    <row r="2" spans="11:33" x14ac:dyDescent="0.2">
      <c r="L2" t="s">
        <v>0</v>
      </c>
      <c r="M2" t="s">
        <v>1</v>
      </c>
      <c r="N2" t="s">
        <v>2</v>
      </c>
      <c r="O2" t="s">
        <v>3</v>
      </c>
      <c r="P2" t="s">
        <v>4</v>
      </c>
      <c r="AC2" t="s">
        <v>0</v>
      </c>
      <c r="AD2" t="s">
        <v>1</v>
      </c>
      <c r="AE2" t="s">
        <v>2</v>
      </c>
      <c r="AF2" t="s">
        <v>3</v>
      </c>
      <c r="AG2" t="s">
        <v>4</v>
      </c>
    </row>
    <row r="3" spans="11:33" x14ac:dyDescent="0.2">
      <c r="K3" t="s">
        <v>5</v>
      </c>
      <c r="L3">
        <v>1735</v>
      </c>
      <c r="M3">
        <v>1349</v>
      </c>
      <c r="N3">
        <v>1334</v>
      </c>
      <c r="O3">
        <v>1334</v>
      </c>
      <c r="P3">
        <v>1472.6666666666699</v>
      </c>
      <c r="AB3" t="s">
        <v>5</v>
      </c>
      <c r="AC3">
        <v>1735</v>
      </c>
      <c r="AD3">
        <v>1349</v>
      </c>
    </row>
    <row r="4" spans="11:33" x14ac:dyDescent="0.2">
      <c r="K4" t="s">
        <v>11</v>
      </c>
      <c r="L4">
        <v>59.724612736660902</v>
      </c>
      <c r="M4">
        <v>46.437177280550799</v>
      </c>
      <c r="N4">
        <v>45.920826161790004</v>
      </c>
      <c r="O4">
        <v>45.920826161790004</v>
      </c>
      <c r="P4">
        <v>50.694205393000601</v>
      </c>
      <c r="AB4" t="s">
        <v>11</v>
      </c>
      <c r="AC4" s="1">
        <v>0.59719999999999995</v>
      </c>
      <c r="AD4" s="1">
        <v>0.46429999999999999</v>
      </c>
    </row>
    <row r="5" spans="11:33" x14ac:dyDescent="0.2">
      <c r="K5" t="s">
        <v>14</v>
      </c>
      <c r="L5">
        <v>-3.2264027538726401</v>
      </c>
      <c r="M5">
        <v>-3.82753872633393</v>
      </c>
      <c r="N5">
        <v>-3.75920826161799</v>
      </c>
      <c r="O5">
        <v>-3.8768330464715199</v>
      </c>
      <c r="P5">
        <v>-3.8768330464715199</v>
      </c>
      <c r="AB5" t="s">
        <v>6</v>
      </c>
      <c r="AC5">
        <v>31</v>
      </c>
    </row>
    <row r="6" spans="11:33" x14ac:dyDescent="0.2">
      <c r="K6" t="s">
        <v>15</v>
      </c>
      <c r="L6">
        <v>-16.7</v>
      </c>
      <c r="M6">
        <v>-18.2</v>
      </c>
      <c r="N6">
        <v>-18.399999999999999</v>
      </c>
      <c r="O6">
        <v>-18.399999999999999</v>
      </c>
      <c r="P6">
        <v>-18.3333333333333</v>
      </c>
      <c r="AB6" t="s">
        <v>10</v>
      </c>
      <c r="AC6" s="1">
        <v>4.2999999999999997E-2</v>
      </c>
    </row>
    <row r="7" spans="11:33" x14ac:dyDescent="0.2">
      <c r="K7" t="s">
        <v>16</v>
      </c>
      <c r="L7">
        <v>12.8</v>
      </c>
      <c r="M7">
        <v>15</v>
      </c>
      <c r="N7">
        <v>10.5</v>
      </c>
      <c r="O7">
        <v>11</v>
      </c>
      <c r="P7">
        <v>12.1666666666667</v>
      </c>
      <c r="AB7" t="s">
        <v>7</v>
      </c>
      <c r="AC7">
        <v>741</v>
      </c>
    </row>
    <row r="8" spans="11:33" x14ac:dyDescent="0.2">
      <c r="K8" t="s">
        <v>18</v>
      </c>
      <c r="L8">
        <v>0.14438040345820399</v>
      </c>
      <c r="M8">
        <v>1.4401779095626399</v>
      </c>
      <c r="N8">
        <v>1.0250374812593701</v>
      </c>
      <c r="O8">
        <v>0.806516129032261</v>
      </c>
      <c r="P8">
        <v>1.09057717328476</v>
      </c>
      <c r="AB8" t="s">
        <v>10</v>
      </c>
      <c r="AC8" s="1">
        <v>0.99590000000000001</v>
      </c>
    </row>
    <row r="9" spans="11:33" x14ac:dyDescent="0.2">
      <c r="K9" t="s">
        <v>19</v>
      </c>
      <c r="L9">
        <v>-6.7</v>
      </c>
      <c r="M9">
        <v>-6.2</v>
      </c>
      <c r="N9">
        <v>-4.9000000000000004</v>
      </c>
      <c r="O9">
        <v>-6.7</v>
      </c>
      <c r="P9">
        <v>-5.93333333333333</v>
      </c>
      <c r="AB9" t="s">
        <v>8</v>
      </c>
      <c r="AC9">
        <v>723</v>
      </c>
    </row>
    <row r="10" spans="11:33" x14ac:dyDescent="0.2">
      <c r="K10" t="s">
        <v>20</v>
      </c>
      <c r="L10">
        <v>12.8</v>
      </c>
      <c r="M10">
        <v>15</v>
      </c>
      <c r="N10">
        <v>10.5</v>
      </c>
      <c r="O10">
        <v>11</v>
      </c>
      <c r="P10">
        <v>12.1666666666667</v>
      </c>
      <c r="AB10" t="s">
        <v>10</v>
      </c>
      <c r="AC10" s="1">
        <v>4.1599999999999998E-2</v>
      </c>
    </row>
    <row r="11" spans="11:33" x14ac:dyDescent="0.2">
      <c r="K11" t="s">
        <v>17</v>
      </c>
      <c r="L11">
        <v>174.64553314121</v>
      </c>
      <c r="M11">
        <v>324.89696071163701</v>
      </c>
      <c r="N11">
        <v>383.06821589205401</v>
      </c>
      <c r="O11">
        <v>190.337419354839</v>
      </c>
      <c r="P11">
        <v>299.43419865284397</v>
      </c>
      <c r="AB11" t="s">
        <v>9</v>
      </c>
      <c r="AC11">
        <v>240</v>
      </c>
    </row>
    <row r="12" spans="11:33" x14ac:dyDescent="0.2">
      <c r="K12" t="s">
        <v>22</v>
      </c>
      <c r="L12">
        <v>1091</v>
      </c>
      <c r="M12">
        <v>1249</v>
      </c>
      <c r="N12">
        <v>2116</v>
      </c>
      <c r="O12">
        <v>881</v>
      </c>
      <c r="P12">
        <v>1415.3333333333301</v>
      </c>
      <c r="AB12" t="s">
        <v>10</v>
      </c>
      <c r="AC12" s="1">
        <v>4.4499999999999998E-2</v>
      </c>
    </row>
    <row r="13" spans="11:33" x14ac:dyDescent="0.2">
      <c r="K13" t="s">
        <v>25</v>
      </c>
      <c r="L13">
        <v>0.45900000000000002</v>
      </c>
      <c r="M13">
        <v>0.53200000000000003</v>
      </c>
      <c r="N13">
        <v>0.64</v>
      </c>
      <c r="O13">
        <v>0.49399999999999999</v>
      </c>
      <c r="P13">
        <v>0.55533333333333301</v>
      </c>
    </row>
    <row r="14" spans="11:33" x14ac:dyDescent="0.2">
      <c r="K14" t="s">
        <v>23</v>
      </c>
      <c r="L14">
        <v>0.17721325648415001</v>
      </c>
      <c r="M14">
        <v>0.320747961452928</v>
      </c>
      <c r="N14">
        <v>0.42882083958021</v>
      </c>
      <c r="O14">
        <v>0.31879612903225801</v>
      </c>
      <c r="P14">
        <v>0.35612164335513202</v>
      </c>
    </row>
    <row r="15" spans="11:33" x14ac:dyDescent="0.2">
      <c r="K15" t="s">
        <v>24</v>
      </c>
      <c r="L15">
        <v>12.319481268011501</v>
      </c>
      <c r="M15">
        <v>48.994959229058601</v>
      </c>
      <c r="N15">
        <v>65.712668665667096</v>
      </c>
      <c r="O15">
        <v>25.775935483870999</v>
      </c>
      <c r="P15">
        <v>46.827854459532197</v>
      </c>
    </row>
    <row r="16" spans="11:33" x14ac:dyDescent="0.2">
      <c r="K16" t="s">
        <v>26</v>
      </c>
      <c r="L16">
        <v>147.5</v>
      </c>
      <c r="M16">
        <v>203.3</v>
      </c>
      <c r="N16">
        <v>377.4</v>
      </c>
      <c r="O16">
        <v>126.7</v>
      </c>
      <c r="P16">
        <v>235.8</v>
      </c>
    </row>
    <row r="17" spans="10:16" x14ac:dyDescent="0.2">
      <c r="K17" s="2" t="s">
        <v>40</v>
      </c>
      <c r="L17" s="34">
        <v>-6.0350000000000001</v>
      </c>
      <c r="M17" s="34"/>
      <c r="N17" s="34"/>
      <c r="O17" s="34"/>
      <c r="P17" s="34"/>
    </row>
    <row r="18" spans="10:16" x14ac:dyDescent="0.2">
      <c r="K18" s="2" t="s">
        <v>41</v>
      </c>
      <c r="L18" s="34">
        <v>-22.9</v>
      </c>
      <c r="M18" s="34"/>
      <c r="N18" s="34"/>
      <c r="O18" s="34"/>
      <c r="P18" s="34"/>
    </row>
    <row r="19" spans="10:16" x14ac:dyDescent="0.2">
      <c r="K19" s="2" t="s">
        <v>42</v>
      </c>
      <c r="L19" s="34">
        <v>4.9000000000000004</v>
      </c>
      <c r="M19" s="34"/>
      <c r="N19" s="34"/>
      <c r="O19" s="34"/>
      <c r="P19" s="34"/>
    </row>
    <row r="20" spans="10:16" x14ac:dyDescent="0.2">
      <c r="J20" t="s">
        <v>17</v>
      </c>
      <c r="K20" s="2" t="s">
        <v>39</v>
      </c>
      <c r="L20" s="34">
        <v>71.89</v>
      </c>
      <c r="M20" s="34"/>
      <c r="N20" s="34"/>
      <c r="O20" s="34"/>
      <c r="P20" s="34"/>
    </row>
    <row r="21" spans="10:16" x14ac:dyDescent="0.2">
      <c r="K21" s="2"/>
    </row>
    <row r="22" spans="10:16" x14ac:dyDescent="0.2">
      <c r="K22" s="2"/>
    </row>
    <row r="23" spans="10:16" x14ac:dyDescent="0.2">
      <c r="K23" s="2"/>
    </row>
    <row r="24" spans="10:16" x14ac:dyDescent="0.2">
      <c r="K24" s="2"/>
    </row>
    <row r="30" spans="10:16" x14ac:dyDescent="0.2">
      <c r="K30" t="s">
        <v>21</v>
      </c>
    </row>
    <row r="31" spans="10:16" x14ac:dyDescent="0.2">
      <c r="K31" t="s">
        <v>27</v>
      </c>
      <c r="L31" t="s">
        <v>28</v>
      </c>
      <c r="M31" t="s">
        <v>36</v>
      </c>
      <c r="N31" t="s">
        <v>37</v>
      </c>
      <c r="O31" t="s">
        <v>38</v>
      </c>
    </row>
    <row r="32" spans="10:16" x14ac:dyDescent="0.2">
      <c r="K32">
        <v>2019</v>
      </c>
      <c r="L32">
        <v>11</v>
      </c>
      <c r="M32">
        <v>-10.442916666666701</v>
      </c>
      <c r="N32">
        <v>-0.9</v>
      </c>
      <c r="O32">
        <v>-16.7</v>
      </c>
    </row>
    <row r="33" spans="11:15" x14ac:dyDescent="0.2">
      <c r="K33">
        <v>2019</v>
      </c>
      <c r="L33">
        <v>12</v>
      </c>
      <c r="M33">
        <v>0.94556451612903003</v>
      </c>
      <c r="N33">
        <v>12</v>
      </c>
      <c r="O33">
        <v>-4.4000000000000004</v>
      </c>
    </row>
    <row r="34" spans="11:15" x14ac:dyDescent="0.2">
      <c r="K34">
        <v>2020</v>
      </c>
      <c r="L34">
        <v>1</v>
      </c>
      <c r="M34">
        <v>0.24026845637583299</v>
      </c>
      <c r="N34">
        <v>12.8</v>
      </c>
      <c r="O34">
        <v>-6.7</v>
      </c>
    </row>
    <row r="35" spans="11:15" x14ac:dyDescent="0.2">
      <c r="K35">
        <v>2020</v>
      </c>
      <c r="L35">
        <v>2</v>
      </c>
      <c r="M35">
        <v>-3.9314655172413899</v>
      </c>
      <c r="N35">
        <v>4.3</v>
      </c>
      <c r="O35">
        <v>-7.4</v>
      </c>
    </row>
    <row r="36" spans="11:15" x14ac:dyDescent="0.2">
      <c r="K36" t="s">
        <v>32</v>
      </c>
    </row>
    <row r="37" spans="11:15" x14ac:dyDescent="0.2">
      <c r="K37" t="s">
        <v>27</v>
      </c>
      <c r="L37" t="s">
        <v>28</v>
      </c>
      <c r="M37" t="s">
        <v>29</v>
      </c>
      <c r="N37" t="s">
        <v>30</v>
      </c>
      <c r="O37" t="s">
        <v>31</v>
      </c>
    </row>
    <row r="38" spans="11:15" x14ac:dyDescent="0.2">
      <c r="K38">
        <v>2019</v>
      </c>
      <c r="L38">
        <v>11</v>
      </c>
      <c r="M38">
        <v>1.70555555555556E-3</v>
      </c>
      <c r="N38">
        <v>6.2E-2</v>
      </c>
      <c r="O38">
        <v>0</v>
      </c>
    </row>
    <row r="39" spans="11:15" x14ac:dyDescent="0.2">
      <c r="K39">
        <v>2019</v>
      </c>
      <c r="L39">
        <v>12</v>
      </c>
      <c r="M39">
        <v>0.133180107526882</v>
      </c>
      <c r="N39">
        <v>0.23599999999999999</v>
      </c>
      <c r="O39">
        <v>0</v>
      </c>
    </row>
    <row r="40" spans="11:15" x14ac:dyDescent="0.2">
      <c r="K40">
        <v>2020</v>
      </c>
      <c r="L40">
        <v>1</v>
      </c>
      <c r="M40">
        <v>0.222794630872483</v>
      </c>
      <c r="N40">
        <v>0.45900000000000002</v>
      </c>
      <c r="O40">
        <v>0</v>
      </c>
    </row>
    <row r="41" spans="11:15" x14ac:dyDescent="0.2">
      <c r="K41">
        <v>2020</v>
      </c>
      <c r="L41">
        <v>2</v>
      </c>
      <c r="M41">
        <v>5.9150862068965401E-2</v>
      </c>
      <c r="N41">
        <v>0.26400000000000001</v>
      </c>
      <c r="O41">
        <v>0</v>
      </c>
    </row>
    <row r="42" spans="11:15" x14ac:dyDescent="0.2">
      <c r="K42" t="s">
        <v>52</v>
      </c>
    </row>
    <row r="43" spans="11:15" x14ac:dyDescent="0.2">
      <c r="K43" t="s">
        <v>27</v>
      </c>
      <c r="L43" t="s">
        <v>28</v>
      </c>
      <c r="M43" t="s">
        <v>33</v>
      </c>
      <c r="N43" t="s">
        <v>34</v>
      </c>
      <c r="O43" t="s">
        <v>35</v>
      </c>
    </row>
    <row r="44" spans="11:15" x14ac:dyDescent="0.2">
      <c r="K44">
        <v>2019</v>
      </c>
      <c r="L44">
        <v>11</v>
      </c>
      <c r="M44">
        <v>4.1666666666666102E-3</v>
      </c>
      <c r="N44">
        <v>0.3</v>
      </c>
      <c r="O44">
        <v>0</v>
      </c>
    </row>
    <row r="45" spans="11:15" x14ac:dyDescent="0.2">
      <c r="K45">
        <v>2019</v>
      </c>
      <c r="L45">
        <v>12</v>
      </c>
      <c r="M45">
        <v>11.559946236559099</v>
      </c>
      <c r="N45">
        <v>83.8</v>
      </c>
      <c r="O45">
        <v>0</v>
      </c>
    </row>
    <row r="46" spans="11:15" x14ac:dyDescent="0.2">
      <c r="K46">
        <v>2020</v>
      </c>
      <c r="L46">
        <v>1</v>
      </c>
      <c r="M46">
        <v>15.9531543624161</v>
      </c>
      <c r="N46">
        <v>147.5</v>
      </c>
      <c r="O46">
        <v>0</v>
      </c>
    </row>
    <row r="47" spans="11:15" x14ac:dyDescent="0.2">
      <c r="K47">
        <v>2020</v>
      </c>
      <c r="L47">
        <v>2</v>
      </c>
      <c r="M47">
        <v>1.27241379310345</v>
      </c>
      <c r="N47">
        <v>25.2</v>
      </c>
      <c r="O47">
        <v>0</v>
      </c>
    </row>
    <row r="51" spans="11:14" x14ac:dyDescent="0.2">
      <c r="K51" t="s">
        <v>51</v>
      </c>
    </row>
    <row r="52" spans="11:14" x14ac:dyDescent="0.2">
      <c r="K52" t="s">
        <v>43</v>
      </c>
      <c r="L52" t="s">
        <v>44</v>
      </c>
      <c r="M52" t="s">
        <v>45</v>
      </c>
      <c r="N52" t="s">
        <v>46</v>
      </c>
    </row>
    <row r="53" spans="11:14" x14ac:dyDescent="0.2">
      <c r="K53" t="s">
        <v>47</v>
      </c>
      <c r="L53">
        <v>64.165277777777703</v>
      </c>
      <c r="M53">
        <v>90</v>
      </c>
      <c r="N53">
        <v>25</v>
      </c>
    </row>
    <row r="54" spans="11:14" x14ac:dyDescent="0.2">
      <c r="K54" t="s">
        <v>48</v>
      </c>
      <c r="L54">
        <v>73.631720430107507</v>
      </c>
      <c r="M54">
        <v>96</v>
      </c>
      <c r="N54">
        <v>31</v>
      </c>
    </row>
    <row r="55" spans="11:14" x14ac:dyDescent="0.2">
      <c r="K55" t="s">
        <v>49</v>
      </c>
      <c r="L55">
        <v>76.881720430107507</v>
      </c>
      <c r="M55">
        <v>96</v>
      </c>
      <c r="N55">
        <v>44</v>
      </c>
    </row>
    <row r="56" spans="11:14" x14ac:dyDescent="0.2">
      <c r="K56" t="s">
        <v>50</v>
      </c>
      <c r="L56">
        <v>72.726993865030707</v>
      </c>
      <c r="M56">
        <v>96</v>
      </c>
      <c r="N56">
        <v>33</v>
      </c>
    </row>
  </sheetData>
  <mergeCells count="4">
    <mergeCell ref="L17:P17"/>
    <mergeCell ref="L18:P18"/>
    <mergeCell ref="L19:P19"/>
    <mergeCell ref="L20:P20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9FF9C-5A3C-7D49-8BF3-AA82B857C515}">
  <dimension ref="A1:G17"/>
  <sheetViews>
    <sheetView tabSelected="1" zoomScale="85" workbookViewId="0">
      <selection activeCell="H12" sqref="H12"/>
    </sheetView>
  </sheetViews>
  <sheetFormatPr baseColWidth="10" defaultRowHeight="16" x14ac:dyDescent="0.2"/>
  <sheetData>
    <row r="1" spans="1:7" x14ac:dyDescent="0.2">
      <c r="A1" t="s">
        <v>93</v>
      </c>
      <c r="B1" t="s">
        <v>94</v>
      </c>
      <c r="C1" t="s">
        <v>95</v>
      </c>
      <c r="D1" t="s">
        <v>106</v>
      </c>
      <c r="E1" t="s">
        <v>107</v>
      </c>
      <c r="F1" t="s">
        <v>150</v>
      </c>
      <c r="G1" t="s">
        <v>178</v>
      </c>
    </row>
    <row r="2" spans="1:7" x14ac:dyDescent="0.2">
      <c r="A2" t="s">
        <v>98</v>
      </c>
      <c r="B2" t="s">
        <v>104</v>
      </c>
      <c r="C2" s="25">
        <v>1735</v>
      </c>
      <c r="D2">
        <v>-3.23</v>
      </c>
      <c r="E2">
        <v>0.14000000000000001</v>
      </c>
      <c r="F2">
        <v>0.17721325648415001</v>
      </c>
      <c r="G2">
        <v>0.45900000000000002</v>
      </c>
    </row>
    <row r="3" spans="1:7" x14ac:dyDescent="0.2">
      <c r="A3" t="s">
        <v>99</v>
      </c>
      <c r="B3" t="s">
        <v>104</v>
      </c>
      <c r="C3" s="25">
        <v>1598</v>
      </c>
      <c r="D3">
        <v>-5.07</v>
      </c>
      <c r="E3">
        <v>-0.26</v>
      </c>
      <c r="F3">
        <v>0.22910562474155199</v>
      </c>
      <c r="G3">
        <v>0.47099999999999997</v>
      </c>
    </row>
    <row r="4" spans="1:7" x14ac:dyDescent="0.2">
      <c r="A4" t="s">
        <v>100</v>
      </c>
      <c r="B4" t="s">
        <v>104</v>
      </c>
      <c r="C4" s="27">
        <v>1176</v>
      </c>
      <c r="D4">
        <v>-4.8899999999999997</v>
      </c>
      <c r="E4">
        <v>0.99</v>
      </c>
      <c r="F4">
        <v>0.29631972789115602</v>
      </c>
      <c r="G4">
        <v>0.47099999999999997</v>
      </c>
    </row>
    <row r="5" spans="1:7" x14ac:dyDescent="0.2">
      <c r="A5" t="s">
        <v>101</v>
      </c>
      <c r="B5" t="s">
        <v>104</v>
      </c>
      <c r="C5">
        <v>483</v>
      </c>
      <c r="D5">
        <v>-5.27</v>
      </c>
      <c r="E5">
        <v>0.75</v>
      </c>
      <c r="F5">
        <v>0.42959006211180101</v>
      </c>
      <c r="G5">
        <v>0.8</v>
      </c>
    </row>
    <row r="6" spans="1:7" x14ac:dyDescent="0.2">
      <c r="A6" t="s">
        <v>98</v>
      </c>
      <c r="B6" t="s">
        <v>102</v>
      </c>
      <c r="C6">
        <v>1348</v>
      </c>
      <c r="D6">
        <v>-3.83</v>
      </c>
      <c r="E6">
        <v>1.44</v>
      </c>
      <c r="F6" s="16">
        <v>0.32074796</v>
      </c>
      <c r="G6">
        <v>0.53200000000000003</v>
      </c>
    </row>
    <row r="7" spans="1:7" x14ac:dyDescent="0.2">
      <c r="A7" t="s">
        <v>99</v>
      </c>
      <c r="B7" t="s">
        <v>102</v>
      </c>
      <c r="C7">
        <v>1275</v>
      </c>
      <c r="D7">
        <v>-5.56</v>
      </c>
      <c r="E7">
        <v>1.45</v>
      </c>
      <c r="F7" s="16">
        <v>0.31828000000000001</v>
      </c>
      <c r="G7">
        <v>0.48199999999999998</v>
      </c>
    </row>
    <row r="8" spans="1:7" x14ac:dyDescent="0.2">
      <c r="A8" t="s">
        <v>100</v>
      </c>
      <c r="B8" t="s">
        <v>102</v>
      </c>
      <c r="C8">
        <v>933</v>
      </c>
      <c r="D8">
        <v>-5.08</v>
      </c>
      <c r="E8">
        <v>2.37</v>
      </c>
      <c r="F8" s="16">
        <v>0.29363772999999999</v>
      </c>
      <c r="G8">
        <v>0.48799999999999999</v>
      </c>
    </row>
    <row r="9" spans="1:7" x14ac:dyDescent="0.2">
      <c r="A9" t="s">
        <v>101</v>
      </c>
      <c r="B9" t="s">
        <v>102</v>
      </c>
      <c r="C9">
        <v>673</v>
      </c>
      <c r="D9">
        <v>-5.1100000000000003</v>
      </c>
      <c r="E9">
        <v>2.08</v>
      </c>
      <c r="F9" s="16">
        <v>0.35416789999999998</v>
      </c>
      <c r="G9">
        <v>0.51500000000000001</v>
      </c>
    </row>
    <row r="10" spans="1:7" x14ac:dyDescent="0.2">
      <c r="A10" t="s">
        <v>98</v>
      </c>
      <c r="B10" t="s">
        <v>103</v>
      </c>
      <c r="C10">
        <v>1334</v>
      </c>
      <c r="D10">
        <v>-3.76</v>
      </c>
      <c r="E10">
        <v>1.03</v>
      </c>
      <c r="F10">
        <v>0.42882083958021</v>
      </c>
      <c r="G10">
        <v>0.64</v>
      </c>
    </row>
    <row r="11" spans="1:7" x14ac:dyDescent="0.2">
      <c r="A11" t="s">
        <v>99</v>
      </c>
      <c r="B11" t="s">
        <v>103</v>
      </c>
      <c r="C11">
        <v>1268</v>
      </c>
      <c r="D11">
        <v>-5.39</v>
      </c>
      <c r="E11">
        <v>0.81</v>
      </c>
      <c r="F11">
        <v>0.43623343848580398</v>
      </c>
      <c r="G11">
        <v>0.65800000000000003</v>
      </c>
    </row>
    <row r="12" spans="1:7" x14ac:dyDescent="0.2">
      <c r="A12" t="s">
        <v>100</v>
      </c>
      <c r="B12" t="s">
        <v>103</v>
      </c>
      <c r="C12">
        <v>899</v>
      </c>
      <c r="D12">
        <v>-4.76</v>
      </c>
      <c r="E12">
        <v>1.45</v>
      </c>
      <c r="F12">
        <v>0.52731924360400395</v>
      </c>
      <c r="G12">
        <v>0.67300000000000004</v>
      </c>
    </row>
    <row r="13" spans="1:7" x14ac:dyDescent="0.2">
      <c r="A13" t="s">
        <v>101</v>
      </c>
      <c r="B13" t="s">
        <v>103</v>
      </c>
      <c r="C13">
        <v>475</v>
      </c>
      <c r="D13">
        <v>-4.42</v>
      </c>
      <c r="E13">
        <v>0.43</v>
      </c>
      <c r="F13">
        <v>0.43606736842105298</v>
      </c>
      <c r="G13">
        <v>0.59299999999999997</v>
      </c>
    </row>
    <row r="14" spans="1:7" x14ac:dyDescent="0.2">
      <c r="A14" t="s">
        <v>98</v>
      </c>
      <c r="B14" t="s">
        <v>105</v>
      </c>
      <c r="C14">
        <v>1334</v>
      </c>
      <c r="D14">
        <v>-3.88</v>
      </c>
      <c r="E14">
        <v>0.81</v>
      </c>
      <c r="F14" s="16">
        <v>0.31879613000000001</v>
      </c>
      <c r="G14">
        <v>0.49399999999999999</v>
      </c>
    </row>
    <row r="15" spans="1:7" x14ac:dyDescent="0.2">
      <c r="A15" t="s">
        <v>99</v>
      </c>
      <c r="B15" t="s">
        <v>105</v>
      </c>
      <c r="C15">
        <v>1268</v>
      </c>
      <c r="D15">
        <v>-6.04</v>
      </c>
      <c r="E15">
        <v>0.26</v>
      </c>
      <c r="F15" s="16">
        <v>0.25498253999999998</v>
      </c>
      <c r="G15">
        <v>0.47599999999999998</v>
      </c>
    </row>
    <row r="16" spans="1:7" x14ac:dyDescent="0.2">
      <c r="A16" t="s">
        <v>100</v>
      </c>
      <c r="B16" t="s">
        <v>105</v>
      </c>
      <c r="C16">
        <v>899</v>
      </c>
      <c r="D16">
        <v>-5.35</v>
      </c>
      <c r="E16">
        <v>1.39</v>
      </c>
      <c r="F16" s="16">
        <v>0.38301719000000001</v>
      </c>
      <c r="G16">
        <v>0.622</v>
      </c>
    </row>
    <row r="17" spans="1:7" x14ac:dyDescent="0.2">
      <c r="A17" t="s">
        <v>101</v>
      </c>
      <c r="B17" t="s">
        <v>105</v>
      </c>
      <c r="C17">
        <v>475</v>
      </c>
      <c r="D17">
        <v>-5.29</v>
      </c>
      <c r="E17">
        <v>0.53</v>
      </c>
      <c r="F17" s="16">
        <v>0.28152530999999997</v>
      </c>
      <c r="G17">
        <v>0.47099999999999997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29CF09-749A-AC41-884E-E930C8C3131B}">
  <dimension ref="A1:E8"/>
  <sheetViews>
    <sheetView workbookViewId="0">
      <selection activeCell="H23" sqref="H23"/>
    </sheetView>
  </sheetViews>
  <sheetFormatPr baseColWidth="10" defaultRowHeight="16" x14ac:dyDescent="0.2"/>
  <sheetData>
    <row r="1" spans="1:5" x14ac:dyDescent="0.2">
      <c r="B1" s="36" t="s">
        <v>149</v>
      </c>
      <c r="C1" s="36"/>
      <c r="D1" s="36"/>
      <c r="E1" s="36"/>
    </row>
    <row r="2" spans="1:5" ht="17" customHeight="1" x14ac:dyDescent="0.2">
      <c r="A2" t="s">
        <v>93</v>
      </c>
      <c r="B2" t="s">
        <v>104</v>
      </c>
      <c r="C2" t="s">
        <v>105</v>
      </c>
      <c r="D2" t="s">
        <v>102</v>
      </c>
      <c r="E2" t="s">
        <v>103</v>
      </c>
    </row>
    <row r="3" spans="1:5" x14ac:dyDescent="0.2">
      <c r="A3" t="s">
        <v>145</v>
      </c>
      <c r="B3">
        <v>2</v>
      </c>
      <c r="C3">
        <v>12</v>
      </c>
      <c r="D3">
        <v>15</v>
      </c>
      <c r="E3">
        <v>16</v>
      </c>
    </row>
    <row r="4" spans="1:5" x14ac:dyDescent="0.2">
      <c r="A4" t="s">
        <v>146</v>
      </c>
      <c r="B4">
        <v>10</v>
      </c>
      <c r="C4">
        <v>12</v>
      </c>
      <c r="D4">
        <v>7</v>
      </c>
      <c r="E4">
        <v>5</v>
      </c>
    </row>
    <row r="5" spans="1:5" x14ac:dyDescent="0.2">
      <c r="A5" t="s">
        <v>147</v>
      </c>
      <c r="B5">
        <v>3</v>
      </c>
      <c r="C5">
        <v>5</v>
      </c>
      <c r="D5">
        <v>7</v>
      </c>
      <c r="E5">
        <v>5</v>
      </c>
    </row>
    <row r="6" spans="1:5" x14ac:dyDescent="0.2">
      <c r="A6" t="s">
        <v>148</v>
      </c>
      <c r="B6">
        <v>7</v>
      </c>
      <c r="C6">
        <v>9</v>
      </c>
      <c r="D6">
        <v>2</v>
      </c>
      <c r="E6">
        <v>7</v>
      </c>
    </row>
    <row r="7" spans="1:5" x14ac:dyDescent="0.2">
      <c r="B7">
        <f>AVERAGE(B3:B6)</f>
        <v>5.5</v>
      </c>
      <c r="C7">
        <f t="shared" ref="C7:E7" si="0">AVERAGE(C3:C6)</f>
        <v>9.5</v>
      </c>
      <c r="D7">
        <f t="shared" si="0"/>
        <v>7.75</v>
      </c>
      <c r="E7">
        <f t="shared" si="0"/>
        <v>8.25</v>
      </c>
    </row>
    <row r="8" spans="1:5" x14ac:dyDescent="0.2">
      <c r="C8" s="36">
        <f>AVERAGE(C7:E7)</f>
        <v>8.5</v>
      </c>
      <c r="D8" s="36"/>
      <c r="E8" s="36"/>
    </row>
  </sheetData>
  <mergeCells count="2">
    <mergeCell ref="B1:E1"/>
    <mergeCell ref="C8:E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ACE0A4-8303-3048-A06E-3BAA665DE799}">
  <dimension ref="A1:G26"/>
  <sheetViews>
    <sheetView workbookViewId="0">
      <selection activeCell="G16" sqref="G16"/>
    </sheetView>
  </sheetViews>
  <sheetFormatPr baseColWidth="10" defaultRowHeight="16" x14ac:dyDescent="0.2"/>
  <cols>
    <col min="1" max="1" width="15.6640625" bestFit="1" customWidth="1"/>
    <col min="6" max="6" width="14" bestFit="1" customWidth="1"/>
    <col min="7" max="7" width="14.83203125" style="32" bestFit="1" customWidth="1"/>
  </cols>
  <sheetData>
    <row r="1" spans="1:7" ht="17" thickBot="1" x14ac:dyDescent="0.25">
      <c r="A1" t="s">
        <v>53</v>
      </c>
      <c r="B1" s="32" t="s">
        <v>156</v>
      </c>
      <c r="C1" s="32" t="s">
        <v>153</v>
      </c>
      <c r="D1" s="32" t="s">
        <v>154</v>
      </c>
      <c r="E1" s="32" t="s">
        <v>155</v>
      </c>
      <c r="F1" s="32" t="s">
        <v>158</v>
      </c>
      <c r="G1" s="32" t="s">
        <v>177</v>
      </c>
    </row>
    <row r="2" spans="1:7" ht="18" thickTop="1" thickBot="1" x14ac:dyDescent="0.25">
      <c r="A2" t="s">
        <v>5</v>
      </c>
      <c r="B2" s="42">
        <v>4991</v>
      </c>
      <c r="C2" s="43">
        <v>4633</v>
      </c>
      <c r="D2" s="43">
        <v>4165</v>
      </c>
      <c r="E2" s="43">
        <v>4810</v>
      </c>
      <c r="F2" s="43">
        <v>4380</v>
      </c>
      <c r="G2" s="32">
        <f>STDEV(C2:E2)</f>
        <v>333.26115885293325</v>
      </c>
    </row>
    <row r="3" spans="1:7" ht="18" thickTop="1" thickBot="1" x14ac:dyDescent="0.25">
      <c r="A3" t="s">
        <v>11</v>
      </c>
      <c r="B3" s="42">
        <v>11.77</v>
      </c>
      <c r="C3" s="43">
        <v>10.93</v>
      </c>
      <c r="D3" s="43">
        <v>9.82</v>
      </c>
      <c r="E3" s="43">
        <v>11.35</v>
      </c>
      <c r="F3" s="43">
        <v>10.33</v>
      </c>
      <c r="G3" s="32">
        <f>STDEV(C3:E3)</f>
        <v>0.79050616695886655</v>
      </c>
    </row>
    <row r="4" spans="1:7" ht="17" thickTop="1" x14ac:dyDescent="0.2">
      <c r="A4" t="s">
        <v>159</v>
      </c>
      <c r="B4" s="32">
        <v>-16.5723103738428</v>
      </c>
      <c r="C4" s="32">
        <v>-15.370233802140101</v>
      </c>
      <c r="D4" s="32">
        <v>-15.9903383820172</v>
      </c>
      <c r="E4" s="32">
        <v>-16.1137426373358</v>
      </c>
      <c r="F4" s="32">
        <v>-16.1137426373358</v>
      </c>
      <c r="G4" s="32">
        <f t="shared" ref="G3:G20" si="0">STDEV(C4:E4)</f>
        <v>0.39844775655648118</v>
      </c>
    </row>
    <row r="5" spans="1:7" x14ac:dyDescent="0.2">
      <c r="A5" t="s">
        <v>160</v>
      </c>
      <c r="B5" s="32">
        <v>9.2250061406684001</v>
      </c>
      <c r="C5" s="32">
        <v>8.5282575804092193</v>
      </c>
      <c r="D5" s="32">
        <v>8.8952098367751997</v>
      </c>
      <c r="E5" s="32">
        <v>8.6990633026699609</v>
      </c>
      <c r="F5" s="32">
        <f>AVERAGE(B5:E5)</f>
        <v>8.836884215130695</v>
      </c>
      <c r="G5" s="32">
        <f t="shared" si="0"/>
        <v>0.18362190140367035</v>
      </c>
    </row>
    <row r="6" spans="1:7" x14ac:dyDescent="0.2">
      <c r="A6" t="s">
        <v>161</v>
      </c>
      <c r="B6" s="32">
        <v>-31.7</v>
      </c>
      <c r="C6" s="32">
        <v>-27.9</v>
      </c>
      <c r="D6" s="32">
        <v>-31.7</v>
      </c>
      <c r="E6" s="32">
        <v>-30.7</v>
      </c>
      <c r="F6" s="32">
        <v>-30.1</v>
      </c>
      <c r="G6" s="32">
        <f t="shared" si="0"/>
        <v>1.9697715603592214</v>
      </c>
    </row>
    <row r="7" spans="1:7" x14ac:dyDescent="0.2">
      <c r="A7" t="s">
        <v>162</v>
      </c>
      <c r="B7" s="32">
        <v>12.8</v>
      </c>
      <c r="C7" s="32">
        <v>15</v>
      </c>
      <c r="D7" s="32">
        <v>10.5</v>
      </c>
      <c r="E7" s="32">
        <v>12.8</v>
      </c>
      <c r="F7" s="32">
        <v>12.766666666666699</v>
      </c>
      <c r="G7" s="32">
        <f t="shared" si="0"/>
        <v>2.250185177565029</v>
      </c>
    </row>
    <row r="8" spans="1:7" x14ac:dyDescent="0.2">
      <c r="A8" t="s">
        <v>163</v>
      </c>
      <c r="B8" s="32">
        <v>0.24997816593886699</v>
      </c>
      <c r="C8" s="32">
        <v>1.47041449491189</v>
      </c>
      <c r="D8" s="32">
        <v>1.04938862307283</v>
      </c>
      <c r="E8" s="32">
        <v>0.76063599132739201</v>
      </c>
      <c r="F8" s="32">
        <v>1.09347970310404</v>
      </c>
      <c r="G8" s="32">
        <f t="shared" si="0"/>
        <v>0.3569375275050255</v>
      </c>
    </row>
    <row r="9" spans="1:7" x14ac:dyDescent="0.2">
      <c r="A9" t="s">
        <v>164</v>
      </c>
      <c r="B9" s="32">
        <v>3.1908894522305999</v>
      </c>
      <c r="C9" s="32">
        <v>3.2016269994865798</v>
      </c>
      <c r="D9" s="32">
        <v>2.4064790897977701</v>
      </c>
      <c r="E9" s="32">
        <v>2.8352449553544901</v>
      </c>
      <c r="F9" s="32">
        <f>AVERAGE(B9:E9)</f>
        <v>2.90856012421736</v>
      </c>
      <c r="G9" s="32">
        <f t="shared" si="0"/>
        <v>0.39798160929275284</v>
      </c>
    </row>
    <row r="10" spans="1:7" x14ac:dyDescent="0.2">
      <c r="A10" t="s">
        <v>165</v>
      </c>
      <c r="B10" s="32">
        <v>-7.9</v>
      </c>
      <c r="C10" s="32">
        <v>-6.7</v>
      </c>
      <c r="D10" s="32">
        <v>-4.9000000000000004</v>
      </c>
      <c r="E10" s="32">
        <v>-7.9</v>
      </c>
      <c r="F10" s="32">
        <v>-6.5</v>
      </c>
      <c r="G10" s="32">
        <f t="shared" si="0"/>
        <v>1.5099668870541503</v>
      </c>
    </row>
    <row r="11" spans="1:7" x14ac:dyDescent="0.2">
      <c r="A11" t="s">
        <v>166</v>
      </c>
      <c r="B11" s="32">
        <v>12.8</v>
      </c>
      <c r="C11" s="32">
        <v>15</v>
      </c>
      <c r="D11" s="32">
        <v>10.5</v>
      </c>
      <c r="E11" s="32">
        <v>12.8</v>
      </c>
      <c r="F11" s="32">
        <v>12.766666666666699</v>
      </c>
      <c r="G11" s="32">
        <f t="shared" si="0"/>
        <v>2.250185177565029</v>
      </c>
    </row>
    <row r="12" spans="1:7" x14ac:dyDescent="0.2">
      <c r="A12" t="s">
        <v>167</v>
      </c>
      <c r="B12" s="32">
        <v>178.199126637554</v>
      </c>
      <c r="C12" s="32">
        <v>332.18068999751802</v>
      </c>
      <c r="D12" s="32">
        <v>372.62387028176499</v>
      </c>
      <c r="E12" s="32">
        <v>220.166706817635</v>
      </c>
      <c r="F12" s="32">
        <v>308.323755698973</v>
      </c>
      <c r="G12" s="32">
        <f t="shared" si="0"/>
        <v>78.978868429953664</v>
      </c>
    </row>
    <row r="13" spans="1:7" x14ac:dyDescent="0.2">
      <c r="A13" t="s">
        <v>168</v>
      </c>
      <c r="B13" s="32">
        <v>193.34137811181</v>
      </c>
      <c r="C13" s="32">
        <v>268.72895795672702</v>
      </c>
      <c r="D13" s="32">
        <v>345.17091580997698</v>
      </c>
      <c r="E13" s="32">
        <v>202.08170162053401</v>
      </c>
      <c r="F13" s="32">
        <f>AVERAGE(B13:E13)</f>
        <v>252.33073837476201</v>
      </c>
      <c r="G13" s="32">
        <f t="shared" si="0"/>
        <v>71.600457301766738</v>
      </c>
    </row>
    <row r="14" spans="1:7" ht="17" thickBot="1" x14ac:dyDescent="0.25">
      <c r="A14" t="s">
        <v>22</v>
      </c>
      <c r="B14" s="32">
        <v>1360</v>
      </c>
      <c r="C14" s="32">
        <v>1335</v>
      </c>
      <c r="D14" s="32">
        <v>2116</v>
      </c>
      <c r="E14" s="32">
        <v>1472</v>
      </c>
      <c r="F14" s="32">
        <v>1641</v>
      </c>
      <c r="G14" s="32">
        <f t="shared" si="0"/>
        <v>417.0263780625873</v>
      </c>
    </row>
    <row r="15" spans="1:7" ht="17" thickTop="1" x14ac:dyDescent="0.2">
      <c r="A15" t="s">
        <v>25</v>
      </c>
      <c r="B15" s="44">
        <v>0.8</v>
      </c>
      <c r="C15" s="45">
        <v>0.53</v>
      </c>
      <c r="D15" s="45">
        <v>0.67</v>
      </c>
      <c r="E15" s="45">
        <v>0.62</v>
      </c>
      <c r="F15" s="32">
        <v>0.60899999999999999</v>
      </c>
      <c r="G15" s="32">
        <f>STDEV(C15:E15)</f>
        <v>7.0945988845975888E-2</v>
      </c>
    </row>
    <row r="16" spans="1:7" ht="17" thickBot="1" x14ac:dyDescent="0.25">
      <c r="A16" t="s">
        <v>169</v>
      </c>
      <c r="B16" s="46">
        <v>0.25</v>
      </c>
      <c r="C16" s="47">
        <v>0.32</v>
      </c>
      <c r="D16" s="47">
        <v>0.45</v>
      </c>
      <c r="E16" s="47">
        <v>0.31</v>
      </c>
      <c r="F16" s="32">
        <v>0.36050147209651601</v>
      </c>
      <c r="G16" s="32">
        <f>STDEV(C16:E16)</f>
        <v>7.8102496759066511E-2</v>
      </c>
    </row>
    <row r="17" spans="1:7" ht="17" thickTop="1" x14ac:dyDescent="0.2">
      <c r="A17" t="s">
        <v>170</v>
      </c>
      <c r="B17" s="32">
        <v>0.10934910461068501</v>
      </c>
      <c r="C17" s="32">
        <v>0.115386474141318</v>
      </c>
      <c r="D17" s="32">
        <v>0.10054794528345</v>
      </c>
      <c r="E17" s="32">
        <v>0.11258909675914799</v>
      </c>
      <c r="F17" s="32">
        <f>AVERAGE(B17:E17)</f>
        <v>0.10946815519865025</v>
      </c>
      <c r="G17" s="32">
        <f t="shared" si="0"/>
        <v>7.8845480502981458E-3</v>
      </c>
    </row>
    <row r="18" spans="1:7" x14ac:dyDescent="0.2">
      <c r="A18" t="s">
        <v>171</v>
      </c>
      <c r="B18" s="32">
        <v>40.614236345670498</v>
      </c>
      <c r="C18" s="32">
        <v>46.650682551501603</v>
      </c>
      <c r="D18" s="32">
        <v>67.248511430090403</v>
      </c>
      <c r="E18" s="32">
        <v>29.908841243074001</v>
      </c>
      <c r="F18" s="32">
        <v>47.936011741555298</v>
      </c>
      <c r="G18" s="32">
        <f t="shared" si="0"/>
        <v>18.702988952675291</v>
      </c>
    </row>
    <row r="19" spans="1:7" x14ac:dyDescent="0.2">
      <c r="A19" t="s">
        <v>172</v>
      </c>
      <c r="B19" s="32">
        <v>49.484365071199498</v>
      </c>
      <c r="C19" s="32">
        <v>39.603457622612801</v>
      </c>
      <c r="D19" s="32">
        <v>64.0321063209702</v>
      </c>
      <c r="E19" s="32">
        <v>27.851691845937498</v>
      </c>
      <c r="F19" s="32">
        <f>AVERAGE(B19:E19)</f>
        <v>45.242905215179995</v>
      </c>
      <c r="G19" s="32">
        <f t="shared" si="0"/>
        <v>18.456639580752288</v>
      </c>
    </row>
    <row r="20" spans="1:7" x14ac:dyDescent="0.2">
      <c r="A20" t="s">
        <v>26</v>
      </c>
      <c r="B20" s="32">
        <v>373.39400000000001</v>
      </c>
      <c r="C20" s="32">
        <v>206.6</v>
      </c>
      <c r="D20" s="32">
        <v>404.8</v>
      </c>
      <c r="E20" s="32">
        <v>170.3</v>
      </c>
      <c r="F20" s="32">
        <v>260.566666666667</v>
      </c>
      <c r="G20" s="32">
        <f t="shared" si="0"/>
        <v>126.22148522867779</v>
      </c>
    </row>
    <row r="21" spans="1:7" x14ac:dyDescent="0.2">
      <c r="A21" t="s">
        <v>173</v>
      </c>
      <c r="B21" s="35">
        <v>-17.399999999999999</v>
      </c>
      <c r="C21" s="35"/>
      <c r="D21" s="35"/>
      <c r="E21" s="35"/>
      <c r="F21" s="35"/>
    </row>
    <row r="22" spans="1:7" x14ac:dyDescent="0.2">
      <c r="A22" t="s">
        <v>174</v>
      </c>
      <c r="B22" s="35">
        <v>10.1</v>
      </c>
      <c r="C22" s="35"/>
      <c r="D22" s="35"/>
      <c r="E22" s="35"/>
      <c r="F22" s="35"/>
    </row>
    <row r="23" spans="1:7" x14ac:dyDescent="0.2">
      <c r="A23" t="s">
        <v>41</v>
      </c>
      <c r="B23" s="35">
        <v>-53.4</v>
      </c>
      <c r="C23" s="35"/>
      <c r="D23" s="35"/>
      <c r="E23" s="35"/>
      <c r="F23" s="35"/>
    </row>
    <row r="24" spans="1:7" x14ac:dyDescent="0.2">
      <c r="A24" t="s">
        <v>42</v>
      </c>
      <c r="B24" s="35">
        <v>6.45</v>
      </c>
      <c r="C24" s="35"/>
      <c r="D24" s="35"/>
      <c r="E24" s="35"/>
      <c r="F24" s="35"/>
    </row>
    <row r="25" spans="1:7" x14ac:dyDescent="0.2">
      <c r="A25" t="s">
        <v>175</v>
      </c>
      <c r="B25" s="35">
        <v>67.5</v>
      </c>
      <c r="C25" s="35"/>
      <c r="D25" s="35"/>
      <c r="E25" s="35"/>
      <c r="F25" s="35"/>
    </row>
    <row r="26" spans="1:7" x14ac:dyDescent="0.2">
      <c r="A26" t="s">
        <v>176</v>
      </c>
      <c r="B26" s="35">
        <v>12.4</v>
      </c>
      <c r="C26" s="35"/>
      <c r="D26" s="35"/>
      <c r="E26" s="35"/>
      <c r="F26" s="35"/>
    </row>
  </sheetData>
  <mergeCells count="6">
    <mergeCell ref="B21:F21"/>
    <mergeCell ref="B22:F22"/>
    <mergeCell ref="B23:F23"/>
    <mergeCell ref="B24:F24"/>
    <mergeCell ref="B25:F25"/>
    <mergeCell ref="B26:F26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EAD1-8500-7F4F-B9D2-E9902DE0E986}">
  <dimension ref="A1:AF104"/>
  <sheetViews>
    <sheetView topLeftCell="A19" zoomScale="83" zoomScaleNormal="130" workbookViewId="0">
      <selection activeCell="E52" sqref="E52:E67"/>
    </sheetView>
  </sheetViews>
  <sheetFormatPr baseColWidth="10" defaultRowHeight="16" x14ac:dyDescent="0.2"/>
  <cols>
    <col min="1" max="1" width="28.83203125" customWidth="1"/>
  </cols>
  <sheetData>
    <row r="1" spans="1:6" x14ac:dyDescent="0.2">
      <c r="A1" t="s">
        <v>53</v>
      </c>
      <c r="B1" t="s">
        <v>54</v>
      </c>
      <c r="C1" t="s">
        <v>55</v>
      </c>
      <c r="D1" t="s">
        <v>56</v>
      </c>
      <c r="E1" t="s">
        <v>57</v>
      </c>
      <c r="F1" t="s">
        <v>58</v>
      </c>
    </row>
    <row r="2" spans="1:6" x14ac:dyDescent="0.2">
      <c r="A2" t="s">
        <v>5</v>
      </c>
      <c r="B2">
        <v>1735</v>
      </c>
      <c r="C2">
        <v>1598</v>
      </c>
      <c r="D2">
        <v>1176</v>
      </c>
      <c r="E2">
        <v>483</v>
      </c>
      <c r="F2" s="4">
        <f>AVERAGE(B2:E2)</f>
        <v>1248</v>
      </c>
    </row>
    <row r="3" spans="1:6" x14ac:dyDescent="0.2">
      <c r="A3" t="s">
        <v>11</v>
      </c>
      <c r="B3">
        <v>59.724612736660902</v>
      </c>
      <c r="C3">
        <v>55.4861111111111</v>
      </c>
      <c r="D3">
        <v>40.8333333333333</v>
      </c>
      <c r="E3">
        <v>16.776658562000701</v>
      </c>
      <c r="F3" s="4">
        <f t="shared" ref="F3:F19" si="0">AVERAGE(B3:E3)</f>
        <v>43.205178935776502</v>
      </c>
    </row>
    <row r="4" spans="1:6" x14ac:dyDescent="0.2">
      <c r="A4" t="s">
        <v>14</v>
      </c>
      <c r="B4">
        <v>-3.2264027538726401</v>
      </c>
      <c r="C4">
        <v>-5.0720833333332704</v>
      </c>
      <c r="D4">
        <v>-4.8885763888888398</v>
      </c>
      <c r="E4">
        <v>-5.2682875998611101</v>
      </c>
      <c r="F4" s="4">
        <f t="shared" si="0"/>
        <v>-4.6138375189889649</v>
      </c>
    </row>
    <row r="5" spans="1:6" x14ac:dyDescent="0.2">
      <c r="A5" t="s">
        <v>15</v>
      </c>
      <c r="B5">
        <v>-16.7</v>
      </c>
      <c r="C5">
        <v>-18.399999999999999</v>
      </c>
      <c r="D5">
        <v>-19.399999999999999</v>
      </c>
      <c r="E5">
        <v>-19.2</v>
      </c>
      <c r="F5" s="4">
        <f t="shared" si="0"/>
        <v>-18.424999999999997</v>
      </c>
    </row>
    <row r="6" spans="1:6" x14ac:dyDescent="0.2">
      <c r="A6" t="s">
        <v>16</v>
      </c>
      <c r="B6">
        <v>12.8</v>
      </c>
      <c r="C6">
        <v>12.3</v>
      </c>
      <c r="D6">
        <v>11</v>
      </c>
      <c r="E6">
        <v>14.8</v>
      </c>
      <c r="F6" s="4">
        <f t="shared" si="0"/>
        <v>12.725000000000001</v>
      </c>
    </row>
    <row r="7" spans="1:6" x14ac:dyDescent="0.2">
      <c r="A7" t="s">
        <v>18</v>
      </c>
      <c r="B7">
        <v>0.14438040345820399</v>
      </c>
      <c r="C7">
        <v>-0.26289111389235598</v>
      </c>
      <c r="D7">
        <v>0.98596938775511</v>
      </c>
      <c r="E7">
        <v>0.74844720496894301</v>
      </c>
      <c r="F7" s="4">
        <f t="shared" si="0"/>
        <v>0.40397647057247527</v>
      </c>
    </row>
    <row r="8" spans="1:6" x14ac:dyDescent="0.2">
      <c r="A8" t="s">
        <v>19</v>
      </c>
      <c r="B8">
        <v>-6.7</v>
      </c>
      <c r="C8">
        <v>-7.9</v>
      </c>
      <c r="D8">
        <v>-4.4000000000000004</v>
      </c>
      <c r="E8">
        <v>-4.7</v>
      </c>
      <c r="F8" s="4">
        <f t="shared" si="0"/>
        <v>-5.9249999999999998</v>
      </c>
    </row>
    <row r="9" spans="1:6" x14ac:dyDescent="0.2">
      <c r="A9" t="s">
        <v>20</v>
      </c>
      <c r="B9">
        <v>12.8</v>
      </c>
      <c r="C9">
        <v>12.3</v>
      </c>
      <c r="D9">
        <v>11</v>
      </c>
      <c r="E9">
        <v>10.3</v>
      </c>
      <c r="F9" s="4">
        <f t="shared" si="0"/>
        <v>11.600000000000001</v>
      </c>
    </row>
    <row r="10" spans="1:6" x14ac:dyDescent="0.2">
      <c r="A10" t="s">
        <v>17</v>
      </c>
      <c r="B10">
        <v>174.64553314121</v>
      </c>
      <c r="C10">
        <v>165.58448060075</v>
      </c>
      <c r="D10">
        <v>201.84438775510199</v>
      </c>
      <c r="E10">
        <v>142.56935817805399</v>
      </c>
      <c r="F10" s="4">
        <f t="shared" si="0"/>
        <v>171.16093991877898</v>
      </c>
    </row>
    <row r="11" spans="1:6" x14ac:dyDescent="0.2">
      <c r="A11" t="s">
        <v>22</v>
      </c>
      <c r="B11">
        <v>1091</v>
      </c>
      <c r="C11">
        <v>1253</v>
      </c>
      <c r="D11">
        <v>1360</v>
      </c>
      <c r="E11">
        <v>960</v>
      </c>
      <c r="F11" s="4">
        <f t="shared" si="0"/>
        <v>1166</v>
      </c>
    </row>
    <row r="12" spans="1:6" x14ac:dyDescent="0.2">
      <c r="A12" t="s">
        <v>25</v>
      </c>
      <c r="B12">
        <v>0.45900000000000002</v>
      </c>
      <c r="C12">
        <v>0.47099999999999997</v>
      </c>
      <c r="D12">
        <v>0.47099999999999997</v>
      </c>
      <c r="E12">
        <v>0.8</v>
      </c>
      <c r="F12" s="4">
        <f t="shared" si="0"/>
        <v>0.55024999999999991</v>
      </c>
    </row>
    <row r="13" spans="1:6" x14ac:dyDescent="0.2">
      <c r="A13" t="s">
        <v>23</v>
      </c>
      <c r="B13">
        <v>0.17721325648415001</v>
      </c>
      <c r="C13">
        <v>0.22910562474155199</v>
      </c>
      <c r="D13">
        <v>0.29631972789115602</v>
      </c>
      <c r="E13">
        <v>0.42959006211180101</v>
      </c>
      <c r="F13" s="4">
        <f t="shared" si="0"/>
        <v>0.28305716780716478</v>
      </c>
    </row>
    <row r="14" spans="1:6" x14ac:dyDescent="0.2">
      <c r="A14" t="s">
        <v>24</v>
      </c>
      <c r="B14">
        <v>12.319481268011501</v>
      </c>
      <c r="C14">
        <v>41.510831328642702</v>
      </c>
      <c r="D14">
        <v>22.9789115646259</v>
      </c>
      <c r="E14">
        <v>60.1426459627329</v>
      </c>
      <c r="F14" s="4">
        <f t="shared" si="0"/>
        <v>34.23796753100325</v>
      </c>
    </row>
    <row r="15" spans="1:6" x14ac:dyDescent="0.2">
      <c r="A15" t="s">
        <v>26</v>
      </c>
      <c r="B15">
        <v>147.5</v>
      </c>
      <c r="C15">
        <v>373.39400000000001</v>
      </c>
      <c r="D15">
        <v>141.69999999999999</v>
      </c>
      <c r="E15">
        <v>489.99799999999999</v>
      </c>
      <c r="F15" s="4">
        <f t="shared" si="0"/>
        <v>288.14800000000002</v>
      </c>
    </row>
    <row r="16" spans="1:6" x14ac:dyDescent="0.2">
      <c r="A16" t="s">
        <v>40</v>
      </c>
      <c r="B16">
        <v>-6.04</v>
      </c>
      <c r="C16">
        <v>-6.93</v>
      </c>
      <c r="D16">
        <v>-6.15</v>
      </c>
      <c r="E16">
        <v>-7.79</v>
      </c>
      <c r="F16" s="4">
        <f t="shared" si="0"/>
        <v>-6.7274999999999991</v>
      </c>
    </row>
    <row r="17" spans="1:32" x14ac:dyDescent="0.2">
      <c r="A17" t="s">
        <v>41</v>
      </c>
      <c r="B17">
        <v>-22.9</v>
      </c>
      <c r="C17">
        <v>-28.2</v>
      </c>
      <c r="D17">
        <v>-24.2</v>
      </c>
      <c r="E17">
        <v>-28.9</v>
      </c>
      <c r="F17" s="4">
        <f t="shared" si="0"/>
        <v>-26.049999999999997</v>
      </c>
    </row>
    <row r="18" spans="1:32" x14ac:dyDescent="0.2">
      <c r="A18" t="s">
        <v>42</v>
      </c>
      <c r="B18">
        <v>4.5999999999999996</v>
      </c>
      <c r="C18">
        <v>4.25</v>
      </c>
      <c r="D18">
        <v>4.55</v>
      </c>
      <c r="E18">
        <v>6.45</v>
      </c>
      <c r="F18" s="4">
        <f t="shared" si="0"/>
        <v>4.9624999999999995</v>
      </c>
    </row>
    <row r="19" spans="1:32" x14ac:dyDescent="0.2">
      <c r="A19" t="s">
        <v>39</v>
      </c>
      <c r="B19">
        <v>71.900000000000006</v>
      </c>
      <c r="C19">
        <v>66.2</v>
      </c>
      <c r="D19">
        <v>64.900000000000006</v>
      </c>
      <c r="E19">
        <v>65.8</v>
      </c>
      <c r="F19" s="4">
        <f t="shared" si="0"/>
        <v>67.2</v>
      </c>
    </row>
    <row r="21" spans="1:32" x14ac:dyDescent="0.2">
      <c r="B21" t="s">
        <v>27</v>
      </c>
      <c r="C21" t="s">
        <v>28</v>
      </c>
      <c r="D21" t="s">
        <v>36</v>
      </c>
      <c r="E21" t="s">
        <v>37</v>
      </c>
      <c r="F21" t="s">
        <v>38</v>
      </c>
    </row>
    <row r="22" spans="1:32" x14ac:dyDescent="0.2">
      <c r="B22" s="5">
        <v>2019</v>
      </c>
      <c r="C22" s="5">
        <v>11</v>
      </c>
      <c r="D22" s="5">
        <v>-10.442916666666701</v>
      </c>
      <c r="E22" s="5">
        <v>-0.9</v>
      </c>
      <c r="F22" s="5">
        <v>-16.7</v>
      </c>
      <c r="W22" t="s">
        <v>61</v>
      </c>
      <c r="AB22" t="s">
        <v>60</v>
      </c>
    </row>
    <row r="23" spans="1:32" ht="18" customHeight="1" x14ac:dyDescent="0.2">
      <c r="A23" s="3"/>
      <c r="B23" s="5">
        <v>2019</v>
      </c>
      <c r="C23" s="5">
        <v>12</v>
      </c>
      <c r="D23" s="5">
        <v>0.94556451612903003</v>
      </c>
      <c r="E23" s="5">
        <v>12</v>
      </c>
      <c r="F23" s="5">
        <v>-4.4000000000000004</v>
      </c>
      <c r="R23" t="s">
        <v>27</v>
      </c>
      <c r="S23" t="s">
        <v>28</v>
      </c>
      <c r="T23" t="s">
        <v>36</v>
      </c>
      <c r="U23" t="s">
        <v>37</v>
      </c>
      <c r="V23" t="s">
        <v>38</v>
      </c>
      <c r="W23" t="s">
        <v>27</v>
      </c>
      <c r="X23" t="s">
        <v>28</v>
      </c>
      <c r="Y23" t="s">
        <v>36</v>
      </c>
      <c r="Z23" t="s">
        <v>37</v>
      </c>
      <c r="AA23" t="s">
        <v>38</v>
      </c>
      <c r="AB23" t="s">
        <v>27</v>
      </c>
      <c r="AC23" t="s">
        <v>28</v>
      </c>
      <c r="AD23" t="b">
        <v>0</v>
      </c>
      <c r="AE23" t="b">
        <v>1</v>
      </c>
      <c r="AF23" t="s">
        <v>151</v>
      </c>
    </row>
    <row r="24" spans="1:32" x14ac:dyDescent="0.2">
      <c r="A24" s="3"/>
      <c r="B24" s="5">
        <v>2020</v>
      </c>
      <c r="C24" s="5">
        <v>1</v>
      </c>
      <c r="D24" s="5">
        <v>0.24026845637583299</v>
      </c>
      <c r="E24" s="5">
        <v>12.8</v>
      </c>
      <c r="F24" s="5">
        <v>-6.7</v>
      </c>
      <c r="R24" s="5">
        <v>2019</v>
      </c>
      <c r="S24" s="5">
        <v>11</v>
      </c>
      <c r="T24" s="5">
        <v>-10.442916666666701</v>
      </c>
      <c r="U24" s="5">
        <v>-0.9</v>
      </c>
      <c r="V24" s="5">
        <v>-16.7</v>
      </c>
      <c r="W24" s="5"/>
      <c r="X24" s="5"/>
      <c r="Y24" s="5"/>
      <c r="Z24" s="5"/>
      <c r="AA24" s="5"/>
      <c r="AB24" s="5">
        <v>2019</v>
      </c>
      <c r="AC24" s="5">
        <v>11</v>
      </c>
      <c r="AD24" s="5">
        <v>689</v>
      </c>
      <c r="AE24" s="5">
        <v>31</v>
      </c>
      <c r="AF24">
        <f>Y24-T24</f>
        <v>10.442916666666701</v>
      </c>
    </row>
    <row r="25" spans="1:32" x14ac:dyDescent="0.2">
      <c r="B25" s="5">
        <v>2020</v>
      </c>
      <c r="C25" s="5">
        <v>2</v>
      </c>
      <c r="D25" s="5">
        <v>-3.9314655172413899</v>
      </c>
      <c r="E25" s="5">
        <v>4.3</v>
      </c>
      <c r="F25" s="5">
        <v>-7.4</v>
      </c>
      <c r="R25" s="30">
        <v>2019</v>
      </c>
      <c r="S25" s="30">
        <v>12</v>
      </c>
      <c r="T25" s="30">
        <v>0.94556451612903003</v>
      </c>
      <c r="U25" s="30">
        <v>12</v>
      </c>
      <c r="V25" s="30">
        <v>-4.4000000000000004</v>
      </c>
      <c r="W25" s="5">
        <v>2019</v>
      </c>
      <c r="X25" s="5">
        <v>12</v>
      </c>
      <c r="Y25" s="5">
        <v>1.6764485981308499</v>
      </c>
      <c r="Z25" s="5">
        <v>12</v>
      </c>
      <c r="AA25" s="5">
        <v>-4.2</v>
      </c>
      <c r="AB25" s="30">
        <v>2019</v>
      </c>
      <c r="AC25" s="30">
        <v>12</v>
      </c>
      <c r="AD25" s="30">
        <v>3</v>
      </c>
      <c r="AE25" s="30">
        <v>741</v>
      </c>
      <c r="AF25">
        <f t="shared" ref="AF25:AF39" si="1">Y25-T25</f>
        <v>0.73088408200181987</v>
      </c>
    </row>
    <row r="26" spans="1:32" x14ac:dyDescent="0.2">
      <c r="B26">
        <v>2020</v>
      </c>
      <c r="C26">
        <v>11</v>
      </c>
      <c r="D26">
        <v>-13.518611111111101</v>
      </c>
      <c r="E26">
        <v>-4.2</v>
      </c>
      <c r="F26">
        <v>-18.399999999999999</v>
      </c>
      <c r="R26" s="30">
        <v>2020</v>
      </c>
      <c r="S26" s="30">
        <v>1</v>
      </c>
      <c r="T26" s="30">
        <v>0.24026845637583299</v>
      </c>
      <c r="U26" s="30">
        <v>12.8</v>
      </c>
      <c r="V26" s="30">
        <v>-6.7</v>
      </c>
      <c r="W26" s="30">
        <v>2020</v>
      </c>
      <c r="X26" s="30">
        <v>1</v>
      </c>
      <c r="Y26" s="30">
        <v>0.35109890109890401</v>
      </c>
      <c r="Z26" s="30">
        <v>12.8</v>
      </c>
      <c r="AA26" s="30">
        <v>-6.7</v>
      </c>
      <c r="AB26" s="30">
        <v>2020</v>
      </c>
      <c r="AC26" s="30">
        <v>1</v>
      </c>
      <c r="AD26" s="30">
        <v>22</v>
      </c>
      <c r="AE26" s="30">
        <v>723</v>
      </c>
      <c r="AF26">
        <f t="shared" si="1"/>
        <v>0.11083044472307102</v>
      </c>
    </row>
    <row r="27" spans="1:32" x14ac:dyDescent="0.2">
      <c r="B27">
        <v>2020</v>
      </c>
      <c r="C27">
        <v>12</v>
      </c>
      <c r="D27">
        <v>-0.19475806451611599</v>
      </c>
      <c r="E27">
        <v>12.3</v>
      </c>
      <c r="F27">
        <v>-7.2</v>
      </c>
      <c r="R27" s="5">
        <v>2020</v>
      </c>
      <c r="S27" s="5">
        <v>2</v>
      </c>
      <c r="T27" s="5">
        <v>-3.9314655172413899</v>
      </c>
      <c r="U27" s="5">
        <v>4.3</v>
      </c>
      <c r="V27" s="5">
        <v>-7.4</v>
      </c>
      <c r="W27" s="21">
        <v>2020</v>
      </c>
      <c r="X27" s="21">
        <v>2</v>
      </c>
      <c r="Y27" s="21">
        <v>-3.0581395348837201</v>
      </c>
      <c r="Z27" s="21">
        <v>0.5</v>
      </c>
      <c r="AA27" s="21">
        <v>-7.2</v>
      </c>
      <c r="AB27" s="5">
        <v>2020</v>
      </c>
      <c r="AC27" s="5">
        <v>2</v>
      </c>
      <c r="AD27" s="5">
        <v>456</v>
      </c>
      <c r="AE27" s="5">
        <v>240</v>
      </c>
      <c r="AF27">
        <f t="shared" si="1"/>
        <v>0.87332598235766978</v>
      </c>
    </row>
    <row r="28" spans="1:32" x14ac:dyDescent="0.2">
      <c r="B28">
        <v>2021</v>
      </c>
      <c r="C28">
        <v>1</v>
      </c>
      <c r="D28">
        <v>0.39731182795698899</v>
      </c>
      <c r="E28">
        <v>11.3</v>
      </c>
      <c r="F28">
        <v>-7.9</v>
      </c>
      <c r="R28">
        <v>2020</v>
      </c>
      <c r="S28">
        <v>11</v>
      </c>
      <c r="T28">
        <v>-13.518611111111101</v>
      </c>
      <c r="U28">
        <v>-4.2</v>
      </c>
      <c r="V28">
        <v>-18.399999999999999</v>
      </c>
      <c r="AB28">
        <v>2020</v>
      </c>
      <c r="AC28">
        <v>11</v>
      </c>
      <c r="AD28">
        <v>696</v>
      </c>
      <c r="AE28">
        <v>24</v>
      </c>
      <c r="AF28">
        <f t="shared" si="1"/>
        <v>13.518611111111101</v>
      </c>
    </row>
    <row r="29" spans="1:32" x14ac:dyDescent="0.2">
      <c r="B29">
        <v>2021</v>
      </c>
      <c r="C29">
        <v>2</v>
      </c>
      <c r="D29">
        <v>-7.4775297619047603</v>
      </c>
      <c r="E29">
        <v>0.8</v>
      </c>
      <c r="F29">
        <v>-15.2</v>
      </c>
      <c r="R29" s="31">
        <v>2020</v>
      </c>
      <c r="S29" s="31">
        <v>12</v>
      </c>
      <c r="T29" s="31">
        <v>-0.19475806451611599</v>
      </c>
      <c r="U29" s="31">
        <v>12.3</v>
      </c>
      <c r="V29" s="31">
        <v>-7.2</v>
      </c>
      <c r="W29">
        <v>2020</v>
      </c>
      <c r="X29">
        <v>12</v>
      </c>
      <c r="Y29">
        <v>1.8268691588785</v>
      </c>
      <c r="Z29">
        <v>12.3</v>
      </c>
      <c r="AA29">
        <v>-5.4</v>
      </c>
      <c r="AB29" s="31">
        <v>2020</v>
      </c>
      <c r="AC29" s="31">
        <v>12</v>
      </c>
      <c r="AD29" s="31">
        <v>28</v>
      </c>
      <c r="AE29" s="31">
        <v>716</v>
      </c>
      <c r="AF29">
        <f t="shared" si="1"/>
        <v>2.0216272233946162</v>
      </c>
    </row>
    <row r="30" spans="1:32" x14ac:dyDescent="0.2">
      <c r="B30" s="5">
        <v>2021</v>
      </c>
      <c r="C30" s="5">
        <v>11</v>
      </c>
      <c r="D30" s="5">
        <v>-14.002222222222199</v>
      </c>
      <c r="E30" s="5">
        <v>-8.9</v>
      </c>
      <c r="F30" s="5">
        <v>-19.399999999999999</v>
      </c>
      <c r="R30" s="31">
        <v>2021</v>
      </c>
      <c r="S30" s="31">
        <v>1</v>
      </c>
      <c r="T30" s="31">
        <v>0.39731182795698899</v>
      </c>
      <c r="U30" s="31">
        <v>11.3</v>
      </c>
      <c r="V30" s="31">
        <v>-7.9</v>
      </c>
      <c r="W30">
        <v>2021</v>
      </c>
      <c r="X30">
        <v>1</v>
      </c>
      <c r="Y30">
        <v>0.47551020408163203</v>
      </c>
      <c r="Z30">
        <v>11.3</v>
      </c>
      <c r="AA30">
        <v>-6.4</v>
      </c>
      <c r="AB30" s="31">
        <v>2021</v>
      </c>
      <c r="AC30" s="31">
        <v>1</v>
      </c>
      <c r="AD30" s="31">
        <v>33</v>
      </c>
      <c r="AE30" s="31">
        <v>711</v>
      </c>
      <c r="AF30">
        <f t="shared" si="1"/>
        <v>7.8198376124643032E-2</v>
      </c>
    </row>
    <row r="31" spans="1:32" x14ac:dyDescent="0.2">
      <c r="B31" s="5">
        <v>2021</v>
      </c>
      <c r="C31" s="5">
        <v>12</v>
      </c>
      <c r="D31" s="5">
        <v>-0.56209677419355297</v>
      </c>
      <c r="E31" s="5">
        <v>11</v>
      </c>
      <c r="F31" s="5">
        <v>-9.1999999999999993</v>
      </c>
      <c r="R31">
        <v>2021</v>
      </c>
      <c r="S31">
        <v>2</v>
      </c>
      <c r="T31">
        <v>-7.4775297619047603</v>
      </c>
      <c r="U31">
        <v>0.8</v>
      </c>
      <c r="V31">
        <v>-15.2</v>
      </c>
      <c r="W31" s="31">
        <v>2021</v>
      </c>
      <c r="X31" s="31">
        <v>2</v>
      </c>
      <c r="Y31" s="31">
        <v>-3.5169642857142902</v>
      </c>
      <c r="Z31" s="31">
        <v>0.8</v>
      </c>
      <c r="AA31" s="31">
        <v>-6.9</v>
      </c>
      <c r="AB31">
        <v>2021</v>
      </c>
      <c r="AC31">
        <v>2</v>
      </c>
      <c r="AD31">
        <v>525</v>
      </c>
      <c r="AE31">
        <v>147</v>
      </c>
      <c r="AF31">
        <f t="shared" si="1"/>
        <v>3.9605654761904701</v>
      </c>
    </row>
    <row r="32" spans="1:32" x14ac:dyDescent="0.2">
      <c r="B32" s="5">
        <v>2022</v>
      </c>
      <c r="C32" s="5">
        <v>1</v>
      </c>
      <c r="D32" s="5">
        <v>-8.66935483870961E-2</v>
      </c>
      <c r="E32" s="5">
        <v>9.5</v>
      </c>
      <c r="F32" s="5">
        <v>-6.9</v>
      </c>
      <c r="R32" s="5">
        <v>2021</v>
      </c>
      <c r="S32" s="5">
        <v>11</v>
      </c>
      <c r="T32" s="5">
        <v>-14.002222222222199</v>
      </c>
      <c r="U32" s="5">
        <v>-8.9</v>
      </c>
      <c r="V32" s="5">
        <v>-19.399999999999999</v>
      </c>
      <c r="AB32" s="5">
        <v>2021</v>
      </c>
      <c r="AC32" s="5">
        <v>11</v>
      </c>
      <c r="AD32" s="5">
        <v>720</v>
      </c>
      <c r="AE32" s="5">
        <v>0</v>
      </c>
      <c r="AF32">
        <f t="shared" si="1"/>
        <v>14.002222222222199</v>
      </c>
    </row>
    <row r="33" spans="2:32" x14ac:dyDescent="0.2">
      <c r="B33" s="5">
        <v>2022</v>
      </c>
      <c r="C33" s="5">
        <v>2</v>
      </c>
      <c r="D33" s="5">
        <v>-5.23035714285714</v>
      </c>
      <c r="E33" s="5">
        <v>6.8</v>
      </c>
      <c r="F33" s="5">
        <v>-12.2</v>
      </c>
      <c r="R33" s="30">
        <v>2021</v>
      </c>
      <c r="S33" s="30">
        <v>12</v>
      </c>
      <c r="T33" s="30">
        <v>-0.56209677419355297</v>
      </c>
      <c r="U33" s="30">
        <v>11</v>
      </c>
      <c r="V33" s="30">
        <v>-9.1999999999999993</v>
      </c>
      <c r="W33" s="30">
        <v>2021</v>
      </c>
      <c r="X33" s="30">
        <v>12</v>
      </c>
      <c r="Y33" s="30">
        <v>1.8333333333333299</v>
      </c>
      <c r="Z33" s="30">
        <v>11</v>
      </c>
      <c r="AA33" s="30">
        <v>-1.4</v>
      </c>
      <c r="AB33" s="30">
        <v>2021</v>
      </c>
      <c r="AC33" s="30">
        <v>12</v>
      </c>
      <c r="AD33" s="30">
        <v>211</v>
      </c>
      <c r="AE33" s="30">
        <v>533</v>
      </c>
      <c r="AF33">
        <f t="shared" si="1"/>
        <v>2.3954301075268827</v>
      </c>
    </row>
    <row r="34" spans="2:32" x14ac:dyDescent="0.2">
      <c r="B34">
        <v>2022</v>
      </c>
      <c r="C34">
        <v>11</v>
      </c>
      <c r="D34">
        <v>-14.022916666666699</v>
      </c>
      <c r="E34">
        <v>0</v>
      </c>
      <c r="F34">
        <v>-19.2</v>
      </c>
      <c r="R34" s="30">
        <v>2022</v>
      </c>
      <c r="S34" s="30">
        <v>1</v>
      </c>
      <c r="T34" s="30">
        <v>-8.66935483870961E-2</v>
      </c>
      <c r="U34" s="30">
        <v>9.5</v>
      </c>
      <c r="V34" s="30">
        <v>-6.9</v>
      </c>
      <c r="W34" s="5">
        <v>2022</v>
      </c>
      <c r="X34" s="5">
        <v>1</v>
      </c>
      <c r="Y34" s="5">
        <v>0.22181372549019601</v>
      </c>
      <c r="Z34" s="5">
        <v>9.5</v>
      </c>
      <c r="AA34" s="5">
        <v>-4.4000000000000004</v>
      </c>
      <c r="AB34" s="30">
        <v>2022</v>
      </c>
      <c r="AC34" s="30">
        <v>1</v>
      </c>
      <c r="AD34" s="30">
        <v>226</v>
      </c>
      <c r="AE34" s="30">
        <v>518</v>
      </c>
      <c r="AF34">
        <f t="shared" si="1"/>
        <v>0.3085072738772921</v>
      </c>
    </row>
    <row r="35" spans="2:32" x14ac:dyDescent="0.2">
      <c r="B35">
        <v>2022</v>
      </c>
      <c r="C35">
        <v>12</v>
      </c>
      <c r="D35">
        <v>0.201344086021502</v>
      </c>
      <c r="E35">
        <v>14.8</v>
      </c>
      <c r="F35">
        <v>-7.2</v>
      </c>
      <c r="R35" s="5">
        <v>2022</v>
      </c>
      <c r="S35" s="5">
        <v>2</v>
      </c>
      <c r="T35" s="5">
        <v>-5.23035714285714</v>
      </c>
      <c r="U35" s="5">
        <v>6.8</v>
      </c>
      <c r="V35" s="5">
        <v>-12.2</v>
      </c>
      <c r="AB35" s="5">
        <v>2022</v>
      </c>
      <c r="AC35" s="5">
        <v>2</v>
      </c>
      <c r="AD35" s="5">
        <v>547</v>
      </c>
      <c r="AE35" s="5">
        <v>125</v>
      </c>
      <c r="AF35">
        <f t="shared" si="1"/>
        <v>5.23035714285714</v>
      </c>
    </row>
    <row r="36" spans="2:32" x14ac:dyDescent="0.2">
      <c r="B36">
        <v>2023</v>
      </c>
      <c r="C36">
        <v>1</v>
      </c>
      <c r="D36">
        <v>-0.38333333333333303</v>
      </c>
      <c r="E36">
        <v>10.8</v>
      </c>
      <c r="F36">
        <v>-9.1999999999999993</v>
      </c>
      <c r="R36">
        <v>2022</v>
      </c>
      <c r="S36">
        <v>11</v>
      </c>
      <c r="T36">
        <v>-14.022916666666699</v>
      </c>
      <c r="U36">
        <v>0</v>
      </c>
      <c r="V36">
        <v>-19.2</v>
      </c>
      <c r="AB36">
        <v>2022</v>
      </c>
      <c r="AC36">
        <v>11</v>
      </c>
      <c r="AD36">
        <v>712</v>
      </c>
      <c r="AE36">
        <v>8</v>
      </c>
      <c r="AF36">
        <f t="shared" si="1"/>
        <v>14.022916666666699</v>
      </c>
    </row>
    <row r="37" spans="2:32" x14ac:dyDescent="0.2">
      <c r="B37">
        <v>2023</v>
      </c>
      <c r="C37">
        <v>2</v>
      </c>
      <c r="D37">
        <v>-7.35543964232488</v>
      </c>
      <c r="E37">
        <v>4.3</v>
      </c>
      <c r="F37">
        <v>-15.9</v>
      </c>
      <c r="R37">
        <v>2022</v>
      </c>
      <c r="S37">
        <v>12</v>
      </c>
      <c r="T37">
        <v>0.201344086021502</v>
      </c>
      <c r="U37">
        <v>14.8</v>
      </c>
      <c r="V37">
        <v>-7.2</v>
      </c>
      <c r="W37">
        <v>2022</v>
      </c>
      <c r="X37">
        <v>12</v>
      </c>
      <c r="Y37">
        <v>1.83515625</v>
      </c>
      <c r="Z37">
        <v>14.8</v>
      </c>
      <c r="AA37">
        <v>-3.4</v>
      </c>
      <c r="AB37">
        <v>2022</v>
      </c>
      <c r="AC37">
        <v>12</v>
      </c>
      <c r="AD37">
        <v>443</v>
      </c>
      <c r="AE37">
        <v>301</v>
      </c>
      <c r="AF37">
        <f t="shared" si="1"/>
        <v>1.6338121639784982</v>
      </c>
    </row>
    <row r="38" spans="2:32" x14ac:dyDescent="0.2">
      <c r="B38" t="s">
        <v>61</v>
      </c>
      <c r="R38">
        <v>2023</v>
      </c>
      <c r="S38">
        <v>1</v>
      </c>
      <c r="T38">
        <v>-0.38333333333333303</v>
      </c>
      <c r="U38">
        <v>10.8</v>
      </c>
      <c r="V38">
        <v>-9.1999999999999993</v>
      </c>
      <c r="W38" s="31">
        <v>2023</v>
      </c>
      <c r="X38" s="31">
        <v>1</v>
      </c>
      <c r="Y38" s="31">
        <v>5.9861591695502502E-2</v>
      </c>
      <c r="Z38" s="31">
        <v>9.5</v>
      </c>
      <c r="AA38" s="31">
        <v>-4.4000000000000004</v>
      </c>
      <c r="AB38">
        <v>2023</v>
      </c>
      <c r="AC38">
        <v>1</v>
      </c>
      <c r="AD38">
        <v>570</v>
      </c>
      <c r="AE38">
        <v>174</v>
      </c>
      <c r="AF38">
        <f t="shared" si="1"/>
        <v>0.44319492502883551</v>
      </c>
    </row>
    <row r="39" spans="2:32" x14ac:dyDescent="0.2">
      <c r="B39" t="s">
        <v>27</v>
      </c>
      <c r="C39" t="s">
        <v>28</v>
      </c>
      <c r="D39" t="s">
        <v>36</v>
      </c>
      <c r="E39" t="s">
        <v>37</v>
      </c>
      <c r="F39" t="s">
        <v>38</v>
      </c>
      <c r="R39">
        <v>2023</v>
      </c>
      <c r="S39">
        <v>2</v>
      </c>
      <c r="T39">
        <v>-7.35543964232488</v>
      </c>
      <c r="U39">
        <v>4.3</v>
      </c>
      <c r="V39">
        <v>-15.9</v>
      </c>
      <c r="AB39">
        <v>2023</v>
      </c>
      <c r="AC39">
        <v>2</v>
      </c>
      <c r="AD39">
        <v>671</v>
      </c>
      <c r="AE39">
        <v>0</v>
      </c>
      <c r="AF39">
        <f t="shared" si="1"/>
        <v>7.35543964232488</v>
      </c>
    </row>
    <row r="40" spans="2:32" x14ac:dyDescent="0.2">
      <c r="B40" s="5">
        <v>2019</v>
      </c>
      <c r="C40" s="5">
        <v>12</v>
      </c>
      <c r="D40" s="5">
        <v>1.6764485981308499</v>
      </c>
      <c r="E40" s="5">
        <v>12</v>
      </c>
      <c r="F40" s="5">
        <v>-4.2</v>
      </c>
    </row>
    <row r="41" spans="2:32" x14ac:dyDescent="0.2">
      <c r="B41" s="5">
        <v>2020</v>
      </c>
      <c r="C41" s="5">
        <v>1</v>
      </c>
      <c r="D41" s="5">
        <v>0.35109890109890401</v>
      </c>
      <c r="E41" s="5">
        <v>12.8</v>
      </c>
      <c r="F41" s="5">
        <v>-6.7</v>
      </c>
    </row>
    <row r="42" spans="2:32" x14ac:dyDescent="0.2">
      <c r="B42" s="5">
        <v>2020</v>
      </c>
      <c r="C42" s="5">
        <v>2</v>
      </c>
      <c r="D42" s="5">
        <v>-3.0581395348837201</v>
      </c>
      <c r="E42" s="5">
        <v>0.5</v>
      </c>
      <c r="F42" s="5">
        <v>-7.2</v>
      </c>
    </row>
    <row r="43" spans="2:32" x14ac:dyDescent="0.2">
      <c r="B43">
        <v>2020</v>
      </c>
      <c r="C43">
        <v>12</v>
      </c>
      <c r="D43">
        <v>1.8268691588785</v>
      </c>
      <c r="E43">
        <v>12.3</v>
      </c>
      <c r="F43">
        <v>-5.4</v>
      </c>
    </row>
    <row r="44" spans="2:32" x14ac:dyDescent="0.2">
      <c r="B44">
        <v>2021</v>
      </c>
      <c r="C44">
        <v>1</v>
      </c>
      <c r="D44">
        <v>0.47551020408163203</v>
      </c>
      <c r="E44">
        <v>11.3</v>
      </c>
      <c r="F44">
        <v>-6.4</v>
      </c>
    </row>
    <row r="45" spans="2:32" x14ac:dyDescent="0.2">
      <c r="B45">
        <v>2021</v>
      </c>
      <c r="C45">
        <v>2</v>
      </c>
      <c r="D45">
        <v>-3.5169642857142902</v>
      </c>
      <c r="E45">
        <v>0.8</v>
      </c>
      <c r="F45">
        <v>-6.9</v>
      </c>
    </row>
    <row r="46" spans="2:32" x14ac:dyDescent="0.2">
      <c r="B46" s="5">
        <v>2021</v>
      </c>
      <c r="C46" s="5">
        <v>12</v>
      </c>
      <c r="D46" s="5">
        <v>1.8333333333333299</v>
      </c>
      <c r="E46" s="5">
        <v>11</v>
      </c>
      <c r="F46" s="5">
        <v>-1.4</v>
      </c>
    </row>
    <row r="47" spans="2:32" x14ac:dyDescent="0.2">
      <c r="B47" s="5">
        <v>2022</v>
      </c>
      <c r="C47" s="5">
        <v>1</v>
      </c>
      <c r="D47" s="5">
        <v>0.22181372549019601</v>
      </c>
      <c r="E47" s="5">
        <v>9.5</v>
      </c>
      <c r="F47" s="5">
        <v>-4.4000000000000004</v>
      </c>
    </row>
    <row r="48" spans="2:32" x14ac:dyDescent="0.2">
      <c r="B48">
        <v>2022</v>
      </c>
      <c r="C48">
        <v>12</v>
      </c>
      <c r="D48">
        <v>1.83515625</v>
      </c>
      <c r="E48">
        <v>14.8</v>
      </c>
      <c r="F48">
        <v>-3.4</v>
      </c>
    </row>
    <row r="49" spans="2:6" x14ac:dyDescent="0.2">
      <c r="B49">
        <v>2023</v>
      </c>
      <c r="C49">
        <v>1</v>
      </c>
      <c r="D49">
        <v>5.9861591695502502E-2</v>
      </c>
      <c r="E49">
        <v>9.5</v>
      </c>
      <c r="F49">
        <v>-4.4000000000000004</v>
      </c>
    </row>
    <row r="50" spans="2:6" ht="17" thickBot="1" x14ac:dyDescent="0.25">
      <c r="B50" t="s">
        <v>59</v>
      </c>
    </row>
    <row r="51" spans="2:6" x14ac:dyDescent="0.2">
      <c r="B51" s="6" t="s">
        <v>27</v>
      </c>
      <c r="C51" s="7" t="s">
        <v>28</v>
      </c>
      <c r="D51" s="7" t="s">
        <v>29</v>
      </c>
      <c r="E51" s="7" t="s">
        <v>30</v>
      </c>
      <c r="F51" s="8" t="s">
        <v>31</v>
      </c>
    </row>
    <row r="52" spans="2:6" x14ac:dyDescent="0.2">
      <c r="B52" s="9">
        <v>2019</v>
      </c>
      <c r="C52" s="5">
        <v>11</v>
      </c>
      <c r="D52" s="5">
        <v>1.70555555555556E-3</v>
      </c>
      <c r="E52" s="5">
        <v>6.2E-2</v>
      </c>
      <c r="F52" s="10">
        <v>0</v>
      </c>
    </row>
    <row r="53" spans="2:6" x14ac:dyDescent="0.2">
      <c r="B53" s="9">
        <v>2019</v>
      </c>
      <c r="C53" s="5">
        <v>12</v>
      </c>
      <c r="D53" s="5">
        <v>0.133180107526882</v>
      </c>
      <c r="E53" s="5">
        <v>0.23599999999999999</v>
      </c>
      <c r="F53" s="10">
        <v>0</v>
      </c>
    </row>
    <row r="54" spans="2:6" x14ac:dyDescent="0.2">
      <c r="B54" s="9">
        <v>2020</v>
      </c>
      <c r="C54" s="5">
        <v>1</v>
      </c>
      <c r="D54" s="5">
        <v>0.222794630872483</v>
      </c>
      <c r="E54" s="5">
        <v>0.45900000000000002</v>
      </c>
      <c r="F54" s="10">
        <v>0</v>
      </c>
    </row>
    <row r="55" spans="2:6" x14ac:dyDescent="0.2">
      <c r="B55" s="9">
        <v>2020</v>
      </c>
      <c r="C55" s="5">
        <v>2</v>
      </c>
      <c r="D55" s="5">
        <v>5.9150862068965401E-2</v>
      </c>
      <c r="E55" s="5">
        <v>0.26400000000000001</v>
      </c>
      <c r="F55" s="10">
        <v>0</v>
      </c>
    </row>
    <row r="56" spans="2:6" x14ac:dyDescent="0.2">
      <c r="B56" s="11">
        <v>2020</v>
      </c>
      <c r="C56">
        <v>11</v>
      </c>
      <c r="D56">
        <v>0</v>
      </c>
      <c r="E56">
        <v>0</v>
      </c>
      <c r="F56" s="12">
        <v>0</v>
      </c>
    </row>
    <row r="57" spans="2:6" x14ac:dyDescent="0.2">
      <c r="B57" s="11">
        <v>2020</v>
      </c>
      <c r="C57">
        <v>12</v>
      </c>
      <c r="D57">
        <v>0.208763440860215</v>
      </c>
      <c r="E57">
        <v>0.45800000000000002</v>
      </c>
      <c r="F57" s="12">
        <v>0</v>
      </c>
    </row>
    <row r="58" spans="2:6" x14ac:dyDescent="0.2">
      <c r="B58" s="11">
        <v>2021</v>
      </c>
      <c r="C58">
        <v>1</v>
      </c>
      <c r="D58">
        <v>0.238112903225806</v>
      </c>
      <c r="E58">
        <v>0.47099999999999997</v>
      </c>
      <c r="F58" s="12">
        <v>0</v>
      </c>
    </row>
    <row r="59" spans="2:6" x14ac:dyDescent="0.2">
      <c r="B59" s="11">
        <v>2021</v>
      </c>
      <c r="C59">
        <v>2</v>
      </c>
      <c r="D59">
        <v>2.3830357142857101E-2</v>
      </c>
      <c r="E59">
        <v>0.20699999999999999</v>
      </c>
      <c r="F59" s="12">
        <v>0</v>
      </c>
    </row>
    <row r="60" spans="2:6" x14ac:dyDescent="0.2">
      <c r="B60" s="9">
        <v>2021</v>
      </c>
      <c r="C60" s="5">
        <v>11</v>
      </c>
      <c r="D60" s="5">
        <v>0</v>
      </c>
      <c r="E60" s="5">
        <v>0</v>
      </c>
      <c r="F60" s="10">
        <v>0</v>
      </c>
    </row>
    <row r="61" spans="2:6" x14ac:dyDescent="0.2">
      <c r="B61" s="9">
        <v>2021</v>
      </c>
      <c r="C61" s="5">
        <v>12</v>
      </c>
      <c r="D61" s="5">
        <v>0.19082795698924801</v>
      </c>
      <c r="E61" s="5">
        <v>0.47099999999999997</v>
      </c>
      <c r="F61" s="10">
        <v>0</v>
      </c>
    </row>
    <row r="62" spans="2:6" x14ac:dyDescent="0.2">
      <c r="B62" s="9">
        <v>2022</v>
      </c>
      <c r="C62" s="5">
        <v>1</v>
      </c>
      <c r="D62" s="5">
        <v>0.22780376344086001</v>
      </c>
      <c r="E62" s="5">
        <v>0.45400000000000001</v>
      </c>
      <c r="F62" s="10">
        <v>0</v>
      </c>
    </row>
    <row r="63" spans="2:6" x14ac:dyDescent="0.2">
      <c r="B63" s="9">
        <v>2022</v>
      </c>
      <c r="C63" s="5">
        <v>2</v>
      </c>
      <c r="D63" s="5">
        <v>5.5074404761905102E-2</v>
      </c>
      <c r="E63" s="5">
        <v>0.39700000000000002</v>
      </c>
      <c r="F63" s="10">
        <v>0</v>
      </c>
    </row>
    <row r="64" spans="2:6" x14ac:dyDescent="0.2">
      <c r="B64" s="11">
        <v>2022</v>
      </c>
      <c r="C64">
        <v>11</v>
      </c>
      <c r="D64">
        <v>1.6708333333333499E-3</v>
      </c>
      <c r="E64">
        <v>0.17599999999999999</v>
      </c>
      <c r="F64" s="12">
        <v>0</v>
      </c>
    </row>
    <row r="65" spans="2:6" x14ac:dyDescent="0.2">
      <c r="B65" s="11">
        <v>2022</v>
      </c>
      <c r="C65">
        <v>12</v>
      </c>
      <c r="D65">
        <v>2.6731182795698898E-2</v>
      </c>
      <c r="E65">
        <v>0.52</v>
      </c>
      <c r="F65" s="12">
        <v>0</v>
      </c>
    </row>
    <row r="66" spans="2:6" x14ac:dyDescent="0.2">
      <c r="B66" s="11">
        <v>2023</v>
      </c>
      <c r="C66">
        <v>1</v>
      </c>
      <c r="D66">
        <v>4.7665322580645202E-2</v>
      </c>
      <c r="E66">
        <v>0.64700000000000002</v>
      </c>
      <c r="F66" s="12">
        <v>0</v>
      </c>
    </row>
    <row r="67" spans="2:6" ht="17" thickBot="1" x14ac:dyDescent="0.25">
      <c r="B67" s="13">
        <v>2023</v>
      </c>
      <c r="C67" s="14">
        <v>2</v>
      </c>
      <c r="D67" s="14">
        <v>0</v>
      </c>
      <c r="E67" s="14">
        <v>0</v>
      </c>
      <c r="F67" s="15">
        <v>0</v>
      </c>
    </row>
    <row r="68" spans="2:6" x14ac:dyDescent="0.2">
      <c r="B68" t="s">
        <v>60</v>
      </c>
    </row>
    <row r="69" spans="2:6" x14ac:dyDescent="0.2">
      <c r="B69" t="s">
        <v>27</v>
      </c>
      <c r="C69" t="s">
        <v>28</v>
      </c>
      <c r="D69" t="b">
        <v>0</v>
      </c>
      <c r="E69" t="b">
        <v>1</v>
      </c>
    </row>
    <row r="70" spans="2:6" x14ac:dyDescent="0.2">
      <c r="B70" s="5">
        <v>2019</v>
      </c>
      <c r="C70" s="5">
        <v>11</v>
      </c>
      <c r="D70" s="5">
        <v>689</v>
      </c>
      <c r="E70" s="5">
        <v>31</v>
      </c>
    </row>
    <row r="71" spans="2:6" x14ac:dyDescent="0.2">
      <c r="B71" s="5">
        <v>2019</v>
      </c>
      <c r="C71" s="5">
        <v>12</v>
      </c>
      <c r="D71" s="5">
        <v>3</v>
      </c>
      <c r="E71" s="5">
        <v>741</v>
      </c>
    </row>
    <row r="72" spans="2:6" x14ac:dyDescent="0.2">
      <c r="B72" s="5">
        <v>2020</v>
      </c>
      <c r="C72" s="5">
        <v>1</v>
      </c>
      <c r="D72" s="5">
        <v>22</v>
      </c>
      <c r="E72" s="5">
        <v>723</v>
      </c>
    </row>
    <row r="73" spans="2:6" x14ac:dyDescent="0.2">
      <c r="B73" s="5">
        <v>2020</v>
      </c>
      <c r="C73" s="5">
        <v>2</v>
      </c>
      <c r="D73" s="5">
        <v>456</v>
      </c>
      <c r="E73" s="5">
        <v>240</v>
      </c>
    </row>
    <row r="74" spans="2:6" x14ac:dyDescent="0.2">
      <c r="B74">
        <v>2020</v>
      </c>
      <c r="C74">
        <v>11</v>
      </c>
      <c r="D74">
        <v>696</v>
      </c>
      <c r="E74">
        <v>24</v>
      </c>
    </row>
    <row r="75" spans="2:6" x14ac:dyDescent="0.2">
      <c r="B75">
        <v>2020</v>
      </c>
      <c r="C75">
        <v>12</v>
      </c>
      <c r="D75">
        <v>28</v>
      </c>
      <c r="E75">
        <v>716</v>
      </c>
    </row>
    <row r="76" spans="2:6" x14ac:dyDescent="0.2">
      <c r="B76">
        <v>2021</v>
      </c>
      <c r="C76">
        <v>1</v>
      </c>
      <c r="D76">
        <v>33</v>
      </c>
      <c r="E76">
        <v>711</v>
      </c>
    </row>
    <row r="77" spans="2:6" x14ac:dyDescent="0.2">
      <c r="B77">
        <v>2021</v>
      </c>
      <c r="C77">
        <v>2</v>
      </c>
      <c r="D77">
        <v>525</v>
      </c>
      <c r="E77">
        <v>147</v>
      </c>
    </row>
    <row r="78" spans="2:6" x14ac:dyDescent="0.2">
      <c r="B78" s="5">
        <v>2021</v>
      </c>
      <c r="C78" s="5">
        <v>11</v>
      </c>
      <c r="D78" s="5">
        <v>720</v>
      </c>
      <c r="E78" s="5">
        <v>0</v>
      </c>
    </row>
    <row r="79" spans="2:6" x14ac:dyDescent="0.2">
      <c r="B79" s="5">
        <v>2021</v>
      </c>
      <c r="C79" s="5">
        <v>12</v>
      </c>
      <c r="D79" s="5">
        <v>211</v>
      </c>
      <c r="E79" s="5">
        <v>533</v>
      </c>
    </row>
    <row r="80" spans="2:6" x14ac:dyDescent="0.2">
      <c r="B80" s="5">
        <v>2022</v>
      </c>
      <c r="C80" s="5">
        <v>1</v>
      </c>
      <c r="D80" s="5">
        <v>226</v>
      </c>
      <c r="E80" s="5">
        <v>518</v>
      </c>
    </row>
    <row r="81" spans="2:6" x14ac:dyDescent="0.2">
      <c r="B81" s="5">
        <v>2022</v>
      </c>
      <c r="C81" s="5">
        <v>2</v>
      </c>
      <c r="D81" s="5">
        <v>547</v>
      </c>
      <c r="E81" s="5">
        <v>125</v>
      </c>
    </row>
    <row r="82" spans="2:6" x14ac:dyDescent="0.2">
      <c r="B82">
        <v>2022</v>
      </c>
      <c r="C82">
        <v>11</v>
      </c>
      <c r="D82">
        <v>712</v>
      </c>
      <c r="E82">
        <v>8</v>
      </c>
    </row>
    <row r="83" spans="2:6" x14ac:dyDescent="0.2">
      <c r="B83">
        <v>2022</v>
      </c>
      <c r="C83">
        <v>12</v>
      </c>
      <c r="D83">
        <v>443</v>
      </c>
      <c r="E83">
        <v>301</v>
      </c>
    </row>
    <row r="84" spans="2:6" x14ac:dyDescent="0.2">
      <c r="B84">
        <v>2023</v>
      </c>
      <c r="C84">
        <v>1</v>
      </c>
      <c r="D84">
        <v>570</v>
      </c>
      <c r="E84">
        <v>174</v>
      </c>
    </row>
    <row r="85" spans="2:6" x14ac:dyDescent="0.2">
      <c r="B85">
        <v>2023</v>
      </c>
      <c r="C85">
        <v>2</v>
      </c>
      <c r="D85">
        <v>671</v>
      </c>
      <c r="E85">
        <v>0</v>
      </c>
    </row>
    <row r="87" spans="2:6" x14ac:dyDescent="0.2">
      <c r="B87" t="s">
        <v>62</v>
      </c>
    </row>
    <row r="88" spans="2:6" x14ac:dyDescent="0.2">
      <c r="B88" t="s">
        <v>27</v>
      </c>
      <c r="C88" t="s">
        <v>28</v>
      </c>
      <c r="D88" t="s">
        <v>33</v>
      </c>
      <c r="E88" t="s">
        <v>34</v>
      </c>
      <c r="F88" t="s">
        <v>35</v>
      </c>
    </row>
    <row r="89" spans="2:6" x14ac:dyDescent="0.2">
      <c r="B89" s="5">
        <v>2019</v>
      </c>
      <c r="C89" s="5">
        <v>11</v>
      </c>
      <c r="D89" s="5">
        <v>4.1666666666666102E-3</v>
      </c>
      <c r="E89" s="5">
        <v>0.3</v>
      </c>
      <c r="F89" s="5">
        <v>0</v>
      </c>
    </row>
    <row r="90" spans="2:6" x14ac:dyDescent="0.2">
      <c r="B90" s="5">
        <v>2019</v>
      </c>
      <c r="C90" s="5">
        <v>12</v>
      </c>
      <c r="D90" s="5">
        <v>11.559946236559099</v>
      </c>
      <c r="E90" s="5">
        <v>83.8</v>
      </c>
      <c r="F90" s="5">
        <v>0</v>
      </c>
    </row>
    <row r="91" spans="2:6" x14ac:dyDescent="0.2">
      <c r="B91" s="5">
        <v>2020</v>
      </c>
      <c r="C91" s="5">
        <v>1</v>
      </c>
      <c r="D91" s="5">
        <v>15.9531543624161</v>
      </c>
      <c r="E91" s="5">
        <v>147.5</v>
      </c>
      <c r="F91" s="5">
        <v>0</v>
      </c>
    </row>
    <row r="92" spans="2:6" x14ac:dyDescent="0.2">
      <c r="B92" s="5">
        <v>2020</v>
      </c>
      <c r="C92" s="5">
        <v>2</v>
      </c>
      <c r="D92" s="5">
        <v>1.27241379310345</v>
      </c>
      <c r="E92" s="5">
        <v>25.2</v>
      </c>
      <c r="F92" s="5">
        <v>0</v>
      </c>
    </row>
    <row r="93" spans="2:6" x14ac:dyDescent="0.2">
      <c r="B93">
        <v>2020</v>
      </c>
      <c r="C93">
        <v>11</v>
      </c>
      <c r="D93">
        <v>3.8148228111111698E-3</v>
      </c>
      <c r="E93">
        <v>0.6</v>
      </c>
      <c r="F93">
        <v>0</v>
      </c>
    </row>
    <row r="94" spans="2:6" x14ac:dyDescent="0.2">
      <c r="B94">
        <v>2020</v>
      </c>
      <c r="C94">
        <v>12</v>
      </c>
      <c r="D94">
        <v>47.445397568208399</v>
      </c>
      <c r="E94">
        <v>361.56599999999997</v>
      </c>
      <c r="F94">
        <v>0</v>
      </c>
    </row>
    <row r="95" spans="2:6" x14ac:dyDescent="0.2">
      <c r="B95">
        <v>2021</v>
      </c>
      <c r="C95">
        <v>1</v>
      </c>
      <c r="D95">
        <v>41.219888440860203</v>
      </c>
      <c r="E95">
        <v>373.39400000000001</v>
      </c>
      <c r="F95">
        <v>0</v>
      </c>
    </row>
    <row r="96" spans="2:6" x14ac:dyDescent="0.2">
      <c r="B96">
        <v>2021</v>
      </c>
      <c r="C96">
        <v>2</v>
      </c>
      <c r="D96">
        <v>0.54254315476189996</v>
      </c>
      <c r="E96">
        <v>46.54</v>
      </c>
      <c r="F96">
        <v>0</v>
      </c>
    </row>
    <row r="97" spans="2:6" x14ac:dyDescent="0.2">
      <c r="B97" s="5">
        <v>2021</v>
      </c>
      <c r="C97" s="5">
        <v>11</v>
      </c>
      <c r="D97" s="5">
        <v>0</v>
      </c>
      <c r="E97" s="5">
        <v>0</v>
      </c>
      <c r="F97" s="5">
        <v>0</v>
      </c>
    </row>
    <row r="98" spans="2:6" x14ac:dyDescent="0.2">
      <c r="B98" s="5">
        <v>2021</v>
      </c>
      <c r="C98" s="5">
        <v>12</v>
      </c>
      <c r="D98" s="5">
        <v>15.580376344086</v>
      </c>
      <c r="E98" s="5">
        <v>141.69999999999999</v>
      </c>
      <c r="F98" s="5">
        <v>0</v>
      </c>
    </row>
    <row r="99" spans="2:6" x14ac:dyDescent="0.2">
      <c r="B99" s="5">
        <v>2022</v>
      </c>
      <c r="C99" s="5">
        <v>1</v>
      </c>
      <c r="D99" s="5">
        <v>18.502016129032299</v>
      </c>
      <c r="E99" s="5">
        <v>129.1</v>
      </c>
      <c r="F99" s="5">
        <v>0</v>
      </c>
    </row>
    <row r="100" spans="2:6" x14ac:dyDescent="0.2">
      <c r="B100" s="5">
        <v>2022</v>
      </c>
      <c r="C100" s="5">
        <v>2</v>
      </c>
      <c r="D100" s="5">
        <v>2.48020833333335</v>
      </c>
      <c r="E100" s="5">
        <v>48.6</v>
      </c>
      <c r="F100" s="5">
        <v>0</v>
      </c>
    </row>
    <row r="101" spans="2:6" x14ac:dyDescent="0.2">
      <c r="B101">
        <v>2022</v>
      </c>
      <c r="C101">
        <v>11</v>
      </c>
      <c r="D101">
        <v>8.7930555555555696E-3</v>
      </c>
      <c r="E101">
        <v>1.49</v>
      </c>
      <c r="F101">
        <v>0</v>
      </c>
    </row>
    <row r="102" spans="2:6" x14ac:dyDescent="0.2">
      <c r="B102">
        <v>2022</v>
      </c>
      <c r="C102">
        <v>12</v>
      </c>
      <c r="D102">
        <v>26.4007096774193</v>
      </c>
      <c r="E102">
        <v>489.99799999999999</v>
      </c>
      <c r="F102">
        <v>0</v>
      </c>
    </row>
    <row r="103" spans="2:6" x14ac:dyDescent="0.2">
      <c r="B103">
        <v>2023</v>
      </c>
      <c r="C103">
        <v>1</v>
      </c>
      <c r="D103">
        <v>12.6349986559139</v>
      </c>
      <c r="E103">
        <v>465.6</v>
      </c>
      <c r="F103">
        <v>0</v>
      </c>
    </row>
    <row r="104" spans="2:6" x14ac:dyDescent="0.2">
      <c r="B104">
        <v>2023</v>
      </c>
      <c r="C104">
        <v>2</v>
      </c>
      <c r="D104">
        <v>0</v>
      </c>
      <c r="E104">
        <v>0</v>
      </c>
      <c r="F104"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35162-C8AB-DC43-983C-F462467B2721}">
  <dimension ref="A1:O18"/>
  <sheetViews>
    <sheetView workbookViewId="0">
      <selection activeCell="C3" sqref="C3:N18"/>
    </sheetView>
  </sheetViews>
  <sheetFormatPr baseColWidth="10" defaultRowHeight="16" x14ac:dyDescent="0.2"/>
  <cols>
    <col min="3" max="14" width="10.83203125" style="32"/>
  </cols>
  <sheetData>
    <row r="1" spans="1:15" ht="15" x14ac:dyDescent="0.2">
      <c r="C1" s="35" t="s">
        <v>153</v>
      </c>
      <c r="D1" s="35"/>
      <c r="E1" s="35"/>
      <c r="F1" s="35" t="s">
        <v>154</v>
      </c>
      <c r="G1" s="35"/>
      <c r="H1" s="35"/>
      <c r="I1" s="35" t="s">
        <v>155</v>
      </c>
      <c r="J1" s="35"/>
      <c r="K1" s="35"/>
      <c r="L1" s="35" t="s">
        <v>156</v>
      </c>
      <c r="M1" s="35"/>
      <c r="N1" s="35"/>
      <c r="O1" s="32"/>
    </row>
    <row r="2" spans="1:15" x14ac:dyDescent="0.2">
      <c r="A2" t="s">
        <v>27</v>
      </c>
      <c r="B2" t="s">
        <v>28</v>
      </c>
      <c r="C2" s="32" t="s">
        <v>36</v>
      </c>
      <c r="D2" s="32" t="s">
        <v>37</v>
      </c>
      <c r="E2" s="32" t="s">
        <v>38</v>
      </c>
      <c r="F2" s="32" t="s">
        <v>36</v>
      </c>
      <c r="G2" s="32" t="s">
        <v>37</v>
      </c>
      <c r="H2" s="32" t="s">
        <v>38</v>
      </c>
      <c r="I2" s="32" t="s">
        <v>36</v>
      </c>
      <c r="J2" s="32" t="s">
        <v>37</v>
      </c>
      <c r="K2" s="32" t="s">
        <v>38</v>
      </c>
      <c r="L2" s="32" t="s">
        <v>36</v>
      </c>
      <c r="M2" s="32" t="s">
        <v>37</v>
      </c>
      <c r="N2" s="32" t="s">
        <v>38</v>
      </c>
    </row>
    <row r="3" spans="1:15" x14ac:dyDescent="0.2">
      <c r="A3">
        <v>2019</v>
      </c>
      <c r="B3">
        <v>11</v>
      </c>
      <c r="C3" s="33" t="s">
        <v>157</v>
      </c>
      <c r="D3" s="33" t="s">
        <v>157</v>
      </c>
      <c r="E3" s="33" t="s">
        <v>157</v>
      </c>
      <c r="F3" s="33" t="s">
        <v>157</v>
      </c>
      <c r="G3" s="33" t="s">
        <v>157</v>
      </c>
      <c r="H3" s="33" t="s">
        <v>157</v>
      </c>
      <c r="I3" s="32">
        <v>-1.9666666666666699</v>
      </c>
      <c r="J3" s="32">
        <v>-0.2</v>
      </c>
      <c r="K3" s="32">
        <v>-4.9000000000000004</v>
      </c>
      <c r="L3" s="33" t="s">
        <v>157</v>
      </c>
      <c r="M3" s="33" t="s">
        <v>157</v>
      </c>
      <c r="N3" s="33" t="s">
        <v>157</v>
      </c>
    </row>
    <row r="4" spans="1:15" x14ac:dyDescent="0.2">
      <c r="A4">
        <v>2019</v>
      </c>
      <c r="B4">
        <v>12</v>
      </c>
      <c r="C4" s="32">
        <v>1.6764485981308499</v>
      </c>
      <c r="D4" s="32">
        <v>12</v>
      </c>
      <c r="E4" s="32">
        <v>-4.2</v>
      </c>
      <c r="F4" s="32">
        <v>1.4813084112149599</v>
      </c>
      <c r="G4" s="32">
        <v>13.3</v>
      </c>
      <c r="H4" s="32">
        <v>-4.4000000000000004</v>
      </c>
      <c r="I4" s="32">
        <v>1.06650563607086</v>
      </c>
      <c r="J4" s="32">
        <v>9.5</v>
      </c>
      <c r="K4" s="32">
        <v>-3.9</v>
      </c>
      <c r="L4" s="32">
        <v>1.27971428571429</v>
      </c>
      <c r="M4" s="32">
        <v>10.3</v>
      </c>
      <c r="N4" s="32">
        <v>-4.9000000000000004</v>
      </c>
    </row>
    <row r="5" spans="1:15" x14ac:dyDescent="0.2">
      <c r="A5">
        <v>2020</v>
      </c>
      <c r="B5">
        <v>1</v>
      </c>
      <c r="C5" s="32">
        <v>0.35109890109890401</v>
      </c>
      <c r="D5" s="32">
        <v>12.8</v>
      </c>
      <c r="E5" s="32">
        <v>-6.7</v>
      </c>
      <c r="F5" s="32">
        <v>1.80343406593407</v>
      </c>
      <c r="G5" s="32">
        <v>15</v>
      </c>
      <c r="H5" s="32">
        <v>-5.4</v>
      </c>
      <c r="I5" s="32">
        <v>1.1546296296296299</v>
      </c>
      <c r="J5" s="32">
        <v>10.5</v>
      </c>
      <c r="K5" s="32">
        <v>-3.9</v>
      </c>
      <c r="L5" s="32">
        <v>0.72636612021858005</v>
      </c>
      <c r="M5" s="32">
        <v>11</v>
      </c>
      <c r="N5" s="32">
        <v>-6.7</v>
      </c>
    </row>
    <row r="6" spans="1:15" x14ac:dyDescent="0.2">
      <c r="A6">
        <v>2020</v>
      </c>
      <c r="B6">
        <v>2</v>
      </c>
      <c r="C6" s="32">
        <v>-3.0581395348837201</v>
      </c>
      <c r="D6" s="32">
        <v>0.5</v>
      </c>
      <c r="E6" s="32">
        <v>-7.2</v>
      </c>
      <c r="F6" s="32">
        <v>-1.8906976744185999</v>
      </c>
      <c r="G6" s="32">
        <v>2</v>
      </c>
      <c r="H6" s="32">
        <v>-6.2</v>
      </c>
      <c r="I6" s="32">
        <v>-0.27200000000000002</v>
      </c>
      <c r="J6" s="32">
        <v>4</v>
      </c>
      <c r="K6" s="32">
        <v>-2.9</v>
      </c>
      <c r="L6" s="32">
        <v>-1.5033898305084701</v>
      </c>
      <c r="M6" s="32">
        <v>2.5</v>
      </c>
      <c r="N6" s="32">
        <v>-4.9000000000000004</v>
      </c>
    </row>
    <row r="7" spans="1:15" x14ac:dyDescent="0.2">
      <c r="A7">
        <v>2020</v>
      </c>
      <c r="B7">
        <v>11</v>
      </c>
      <c r="C7" s="33" t="s">
        <v>157</v>
      </c>
      <c r="D7" s="33" t="s">
        <v>157</v>
      </c>
      <c r="E7" s="33" t="s">
        <v>157</v>
      </c>
      <c r="F7" s="33" t="s">
        <v>157</v>
      </c>
      <c r="G7" s="33" t="s">
        <v>157</v>
      </c>
      <c r="H7" s="33" t="s">
        <v>157</v>
      </c>
      <c r="I7" s="33" t="s">
        <v>157</v>
      </c>
      <c r="J7" s="33" t="s">
        <v>157</v>
      </c>
      <c r="K7" s="33" t="s">
        <v>157</v>
      </c>
      <c r="L7" s="33" t="s">
        <v>157</v>
      </c>
      <c r="M7" s="33" t="s">
        <v>157</v>
      </c>
      <c r="N7" s="33" t="s">
        <v>157</v>
      </c>
    </row>
    <row r="8" spans="1:15" x14ac:dyDescent="0.2">
      <c r="A8">
        <v>2020</v>
      </c>
      <c r="B8">
        <v>12</v>
      </c>
      <c r="C8" s="32">
        <v>1.8268691588785</v>
      </c>
      <c r="D8" s="32">
        <v>12.3</v>
      </c>
      <c r="E8" s="32">
        <v>-5.4</v>
      </c>
      <c r="F8" s="32">
        <v>1.9841121495327101</v>
      </c>
      <c r="G8" s="32">
        <v>9.3000000000000007</v>
      </c>
      <c r="H8" s="32">
        <v>-4.2</v>
      </c>
      <c r="I8" s="32">
        <v>1.16197718631179</v>
      </c>
      <c r="J8" s="32">
        <v>8.3000000000000007</v>
      </c>
      <c r="K8" s="32">
        <v>-4.2</v>
      </c>
      <c r="L8" s="32">
        <v>-0.12703777335983699</v>
      </c>
      <c r="M8" s="32">
        <v>8.5</v>
      </c>
      <c r="N8" s="32">
        <v>-6.7</v>
      </c>
    </row>
    <row r="9" spans="1:15" x14ac:dyDescent="0.2">
      <c r="A9">
        <v>2021</v>
      </c>
      <c r="B9">
        <v>1</v>
      </c>
      <c r="C9" s="32">
        <v>0.47551020408163203</v>
      </c>
      <c r="D9" s="32">
        <v>11.3</v>
      </c>
      <c r="E9" s="32">
        <v>-6.4</v>
      </c>
      <c r="F9" s="32">
        <v>1.7695238095238099</v>
      </c>
      <c r="G9" s="32">
        <v>10.5</v>
      </c>
      <c r="H9" s="32">
        <v>-5.2</v>
      </c>
      <c r="I9" s="32">
        <v>0.59024725274725298</v>
      </c>
      <c r="J9" s="32">
        <v>8.3000000000000007</v>
      </c>
      <c r="K9" s="32">
        <v>-3.7</v>
      </c>
      <c r="L9" s="32">
        <v>0.54170040485829496</v>
      </c>
      <c r="M9" s="32">
        <v>9.3000000000000007</v>
      </c>
      <c r="N9" s="32">
        <v>-7.4</v>
      </c>
    </row>
    <row r="10" spans="1:15" x14ac:dyDescent="0.2">
      <c r="A10">
        <v>2021</v>
      </c>
      <c r="B10">
        <v>2</v>
      </c>
      <c r="C10" s="32">
        <v>-3.5169642857142902</v>
      </c>
      <c r="D10" s="32">
        <v>0.8</v>
      </c>
      <c r="E10" s="32">
        <v>-6.9</v>
      </c>
      <c r="F10" s="32">
        <v>-2.6410714285714301</v>
      </c>
      <c r="G10" s="32">
        <v>5.3</v>
      </c>
      <c r="H10" s="32">
        <v>-6.7</v>
      </c>
      <c r="I10" s="32">
        <v>-1.27857142857143</v>
      </c>
      <c r="J10" s="32">
        <v>0.5</v>
      </c>
      <c r="K10" s="32">
        <v>-3.9</v>
      </c>
      <c r="L10" s="32">
        <v>-0.70625000000000004</v>
      </c>
      <c r="M10" s="32">
        <v>2</v>
      </c>
      <c r="N10" s="32">
        <v>-4.7</v>
      </c>
    </row>
    <row r="11" spans="1:15" x14ac:dyDescent="0.2">
      <c r="A11">
        <v>2021</v>
      </c>
      <c r="B11">
        <v>11</v>
      </c>
      <c r="C11" s="33" t="s">
        <v>157</v>
      </c>
      <c r="D11" s="33" t="s">
        <v>157</v>
      </c>
      <c r="E11" s="33" t="s">
        <v>157</v>
      </c>
      <c r="F11" s="33" t="s">
        <v>157</v>
      </c>
      <c r="G11" s="33" t="s">
        <v>157</v>
      </c>
      <c r="H11" s="33" t="s">
        <v>157</v>
      </c>
      <c r="I11" s="33" t="s">
        <v>157</v>
      </c>
      <c r="J11" s="33" t="s">
        <v>157</v>
      </c>
      <c r="K11" s="33" t="s">
        <v>157</v>
      </c>
      <c r="L11" s="33" t="s">
        <v>157</v>
      </c>
      <c r="M11" s="33" t="s">
        <v>157</v>
      </c>
      <c r="N11" s="33" t="s">
        <v>157</v>
      </c>
    </row>
    <row r="12" spans="1:15" x14ac:dyDescent="0.2">
      <c r="A12">
        <v>2021</v>
      </c>
      <c r="B12">
        <v>12</v>
      </c>
      <c r="C12" s="32">
        <v>1.8333333333333299</v>
      </c>
      <c r="D12" s="32">
        <v>11</v>
      </c>
      <c r="E12" s="32">
        <v>-1.4</v>
      </c>
      <c r="F12" s="32">
        <v>2.8958095238095201</v>
      </c>
      <c r="G12" s="32">
        <v>12</v>
      </c>
      <c r="H12" s="32">
        <v>-2.4</v>
      </c>
      <c r="I12" s="32">
        <v>1.70036563071298</v>
      </c>
      <c r="J12" s="32">
        <v>9.5</v>
      </c>
      <c r="K12" s="32">
        <v>-2.9</v>
      </c>
      <c r="L12" s="32">
        <v>1.95027322404371</v>
      </c>
      <c r="M12" s="32">
        <v>12.8</v>
      </c>
      <c r="N12" s="32">
        <v>-2.7</v>
      </c>
    </row>
    <row r="13" spans="1:15" x14ac:dyDescent="0.2">
      <c r="A13">
        <v>2022</v>
      </c>
      <c r="B13">
        <v>1</v>
      </c>
      <c r="C13" s="32">
        <v>0.22181372549019601</v>
      </c>
      <c r="D13" s="32">
        <v>9.5</v>
      </c>
      <c r="E13" s="32">
        <v>-4.4000000000000004</v>
      </c>
      <c r="F13" s="32">
        <v>1.69926470588235</v>
      </c>
      <c r="G13" s="32">
        <v>9</v>
      </c>
      <c r="H13" s="32">
        <v>-6.2</v>
      </c>
      <c r="I13" s="32">
        <v>1.0697142857142901</v>
      </c>
      <c r="J13" s="32">
        <v>7.5</v>
      </c>
      <c r="K13" s="32">
        <v>-3.9</v>
      </c>
      <c r="L13" s="32">
        <v>0.87022587268993801</v>
      </c>
      <c r="M13" s="32">
        <v>8.3000000000000007</v>
      </c>
      <c r="N13" s="32">
        <v>-5.7</v>
      </c>
    </row>
    <row r="14" spans="1:15" x14ac:dyDescent="0.2">
      <c r="A14">
        <v>2022</v>
      </c>
      <c r="B14">
        <v>2</v>
      </c>
      <c r="C14" s="33" t="s">
        <v>157</v>
      </c>
      <c r="D14" s="33" t="s">
        <v>157</v>
      </c>
      <c r="E14" s="33" t="s">
        <v>157</v>
      </c>
      <c r="F14" s="33" t="s">
        <v>157</v>
      </c>
      <c r="G14" s="33" t="s">
        <v>157</v>
      </c>
      <c r="H14" s="33" t="s">
        <v>157</v>
      </c>
      <c r="I14" s="32">
        <v>-0.9</v>
      </c>
      <c r="J14" s="32">
        <v>-0.9</v>
      </c>
      <c r="K14" s="32">
        <v>-0.9</v>
      </c>
      <c r="L14" s="32">
        <v>-3.5636363636363599</v>
      </c>
      <c r="M14" s="32">
        <v>-2.2000000000000002</v>
      </c>
      <c r="N14" s="32">
        <v>-5.4</v>
      </c>
    </row>
    <row r="15" spans="1:15" x14ac:dyDescent="0.2">
      <c r="A15">
        <v>2022</v>
      </c>
      <c r="B15">
        <v>11</v>
      </c>
      <c r="C15" s="33" t="s">
        <v>157</v>
      </c>
      <c r="D15" s="33" t="s">
        <v>157</v>
      </c>
      <c r="E15" s="33" t="s">
        <v>157</v>
      </c>
      <c r="F15" s="33" t="s">
        <v>157</v>
      </c>
      <c r="G15" s="33" t="s">
        <v>157</v>
      </c>
      <c r="H15" s="33" t="s">
        <v>157</v>
      </c>
      <c r="I15" s="32">
        <v>-1.4380952380952401</v>
      </c>
      <c r="J15" s="32">
        <v>0</v>
      </c>
      <c r="K15" s="32">
        <v>-2.7</v>
      </c>
      <c r="L15" s="33" t="s">
        <v>157</v>
      </c>
      <c r="M15" s="33" t="s">
        <v>157</v>
      </c>
      <c r="N15" s="33" t="s">
        <v>157</v>
      </c>
    </row>
    <row r="16" spans="1:15" x14ac:dyDescent="0.2">
      <c r="A16">
        <v>2022</v>
      </c>
      <c r="B16">
        <v>12</v>
      </c>
      <c r="C16" s="32">
        <v>1.83515625</v>
      </c>
      <c r="D16" s="32">
        <v>14.8</v>
      </c>
      <c r="E16" s="32">
        <v>-3.4</v>
      </c>
      <c r="F16" s="32">
        <v>2.6244791666666698</v>
      </c>
      <c r="G16" s="32">
        <v>10</v>
      </c>
      <c r="H16" s="32">
        <v>-3.2</v>
      </c>
      <c r="I16" s="32">
        <v>0.48226600985221502</v>
      </c>
      <c r="J16" s="32">
        <v>10</v>
      </c>
      <c r="K16" s="32">
        <v>-5.4</v>
      </c>
      <c r="L16" s="32">
        <v>12</v>
      </c>
      <c r="M16" s="32">
        <v>0.38107202680066699</v>
      </c>
      <c r="N16" s="32">
        <v>9.8000000000000007</v>
      </c>
    </row>
    <row r="17" spans="1:14" x14ac:dyDescent="0.2">
      <c r="A17">
        <v>2023</v>
      </c>
      <c r="B17">
        <v>1</v>
      </c>
      <c r="C17" s="32">
        <v>5.9861591695502502E-2</v>
      </c>
      <c r="D17" s="32">
        <v>9.5</v>
      </c>
      <c r="E17" s="32">
        <v>-4.4000000000000004</v>
      </c>
      <c r="F17" s="32">
        <v>1.3519031141868501</v>
      </c>
      <c r="G17" s="32">
        <v>8.3000000000000007</v>
      </c>
      <c r="H17" s="32">
        <v>-3.2</v>
      </c>
      <c r="I17" s="32">
        <v>0.81458333333333299</v>
      </c>
      <c r="J17" s="32">
        <v>7.3</v>
      </c>
      <c r="K17" s="32">
        <v>-0.9</v>
      </c>
      <c r="L17" s="32">
        <v>1</v>
      </c>
      <c r="M17" s="32">
        <v>1.17985074626866</v>
      </c>
      <c r="N17" s="32">
        <v>10</v>
      </c>
    </row>
    <row r="18" spans="1:14" x14ac:dyDescent="0.2">
      <c r="A18">
        <v>2023</v>
      </c>
      <c r="B18">
        <v>2</v>
      </c>
      <c r="C18" s="33" t="s">
        <v>157</v>
      </c>
      <c r="D18" s="33" t="s">
        <v>157</v>
      </c>
      <c r="E18" s="33" t="s">
        <v>157</v>
      </c>
      <c r="F18" s="33" t="s">
        <v>157</v>
      </c>
      <c r="G18" s="33" t="s">
        <v>157</v>
      </c>
      <c r="H18" s="33" t="s">
        <v>157</v>
      </c>
      <c r="I18" s="33" t="s">
        <v>157</v>
      </c>
      <c r="J18" s="33" t="s">
        <v>157</v>
      </c>
      <c r="K18" s="33" t="s">
        <v>157</v>
      </c>
      <c r="L18" s="33" t="s">
        <v>157</v>
      </c>
      <c r="M18" s="33" t="s">
        <v>157</v>
      </c>
      <c r="N18" s="33" t="s">
        <v>157</v>
      </c>
    </row>
  </sheetData>
  <mergeCells count="4">
    <mergeCell ref="C1:E1"/>
    <mergeCell ref="F1:H1"/>
    <mergeCell ref="I1:K1"/>
    <mergeCell ref="L1:N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3A1E70-3CBC-2743-A78B-780E598D6AE4}">
  <dimension ref="A1:AP73"/>
  <sheetViews>
    <sheetView topLeftCell="T11" zoomScale="109" workbookViewId="0">
      <selection activeCell="AA21" sqref="AA21:AE37"/>
    </sheetView>
  </sheetViews>
  <sheetFormatPr baseColWidth="10" defaultRowHeight="16" x14ac:dyDescent="0.2"/>
  <cols>
    <col min="1" max="1" width="19.83203125" customWidth="1"/>
    <col min="7" max="7" width="25.33203125" customWidth="1"/>
    <col min="10" max="10" width="14.1640625" customWidth="1"/>
    <col min="13" max="13" width="29.83203125" customWidth="1"/>
    <col min="16" max="16" width="14.83203125" customWidth="1"/>
    <col min="19" max="19" width="26.83203125" customWidth="1"/>
    <col min="27" max="27" width="17" customWidth="1"/>
    <col min="30" max="30" width="13.5" customWidth="1"/>
    <col min="31" max="31" width="18" customWidth="1"/>
  </cols>
  <sheetData>
    <row r="1" spans="1:32" x14ac:dyDescent="0.2">
      <c r="A1" t="s">
        <v>63</v>
      </c>
      <c r="G1" t="s">
        <v>65</v>
      </c>
      <c r="M1" t="s">
        <v>66</v>
      </c>
      <c r="S1" t="s">
        <v>58</v>
      </c>
    </row>
    <row r="2" spans="1:32" x14ac:dyDescent="0.2">
      <c r="A2" s="16"/>
      <c r="B2" s="18" t="s">
        <v>54</v>
      </c>
      <c r="C2" s="18" t="s">
        <v>55</v>
      </c>
      <c r="D2" s="18" t="s">
        <v>56</v>
      </c>
      <c r="E2" s="18" t="s">
        <v>57</v>
      </c>
      <c r="F2" s="18" t="s">
        <v>64</v>
      </c>
      <c r="H2" s="17" t="s">
        <v>54</v>
      </c>
      <c r="I2" s="17" t="s">
        <v>55</v>
      </c>
      <c r="J2" s="17" t="s">
        <v>56</v>
      </c>
      <c r="K2" s="17" t="s">
        <v>57</v>
      </c>
      <c r="L2" s="17" t="s">
        <v>64</v>
      </c>
      <c r="M2" s="18"/>
      <c r="N2" s="18" t="s">
        <v>54</v>
      </c>
      <c r="O2" s="18" t="s">
        <v>55</v>
      </c>
      <c r="P2" s="18" t="s">
        <v>56</v>
      </c>
      <c r="Q2" s="18" t="s">
        <v>57</v>
      </c>
      <c r="R2" s="18" t="s">
        <v>58</v>
      </c>
      <c r="S2" s="17"/>
      <c r="T2" s="17" t="s">
        <v>54</v>
      </c>
      <c r="U2" s="17" t="s">
        <v>55</v>
      </c>
      <c r="V2" s="17" t="s">
        <v>56</v>
      </c>
      <c r="W2" s="17" t="s">
        <v>57</v>
      </c>
      <c r="X2" s="17" t="s">
        <v>58</v>
      </c>
      <c r="Y2" s="17" t="s">
        <v>68</v>
      </c>
      <c r="Z2" s="17" t="s">
        <v>69</v>
      </c>
      <c r="AA2" s="17" t="s">
        <v>70</v>
      </c>
      <c r="AB2" s="17" t="s">
        <v>71</v>
      </c>
      <c r="AC2" s="17"/>
      <c r="AD2" s="17"/>
      <c r="AE2" s="17"/>
      <c r="AF2" s="17"/>
    </row>
    <row r="3" spans="1:32" x14ac:dyDescent="0.2">
      <c r="A3" s="18" t="s">
        <v>5</v>
      </c>
      <c r="B3" s="16">
        <v>1349</v>
      </c>
      <c r="C3" s="16">
        <v>1275</v>
      </c>
      <c r="D3" s="16">
        <v>933</v>
      </c>
      <c r="E3" s="16">
        <v>673</v>
      </c>
      <c r="F3" s="4">
        <f t="shared" ref="F3:F16" si="0">AVERAGE(B3:E3)</f>
        <v>1057.5</v>
      </c>
      <c r="G3" s="17" t="s">
        <v>5</v>
      </c>
      <c r="H3">
        <v>1334</v>
      </c>
      <c r="I3">
        <v>1268</v>
      </c>
      <c r="J3">
        <v>899</v>
      </c>
      <c r="K3">
        <v>475</v>
      </c>
      <c r="L3" s="4">
        <f t="shared" ref="L3:L18" si="1">AVERAGE(H3:K3)</f>
        <v>994</v>
      </c>
      <c r="M3" s="18" t="s">
        <v>5</v>
      </c>
      <c r="N3" s="16">
        <v>1334</v>
      </c>
      <c r="O3" s="16">
        <v>1268</v>
      </c>
      <c r="P3" s="16">
        <v>899</v>
      </c>
      <c r="Q3" s="16">
        <v>475</v>
      </c>
      <c r="R3" s="4">
        <f t="shared" ref="R3:R18" si="2">AVERAGE(N3:Q3)</f>
        <v>994</v>
      </c>
      <c r="S3" s="17" t="s">
        <v>5</v>
      </c>
      <c r="T3">
        <f>AVERAGE(B3,H3,N3)</f>
        <v>1339</v>
      </c>
      <c r="U3">
        <f t="shared" ref="U3:W3" si="3">AVERAGE(C3,I3,O3)</f>
        <v>1270.3333333333333</v>
      </c>
      <c r="V3">
        <f t="shared" si="3"/>
        <v>910.33333333333337</v>
      </c>
      <c r="W3">
        <f t="shared" si="3"/>
        <v>541</v>
      </c>
      <c r="X3" s="4">
        <f>AVERAGE(T3,U3,V3,W3)</f>
        <v>1015.1666666666666</v>
      </c>
      <c r="Y3">
        <f xml:space="preserve"> STDEV(B3,H3,N3)</f>
        <v>8.6602540378443873</v>
      </c>
      <c r="Z3">
        <f xml:space="preserve"> STDEV(C3,I3,O3)</f>
        <v>4.0414518843273806</v>
      </c>
      <c r="AA3">
        <f t="shared" ref="AA3:AB3" si="4" xml:space="preserve"> STDEV(D3,J3,P3)</f>
        <v>19.629909152447276</v>
      </c>
      <c r="AB3">
        <f t="shared" si="4"/>
        <v>114.3153532995459</v>
      </c>
    </row>
    <row r="4" spans="1:32" x14ac:dyDescent="0.2">
      <c r="A4" s="18" t="s">
        <v>11</v>
      </c>
      <c r="B4" s="16">
        <v>46.437177300000002</v>
      </c>
      <c r="C4" s="16">
        <v>44.2708333</v>
      </c>
      <c r="D4" s="16">
        <v>32.3958333</v>
      </c>
      <c r="E4" s="16">
        <v>23.3761723</v>
      </c>
      <c r="F4" s="4">
        <f t="shared" si="0"/>
        <v>36.620004049999999</v>
      </c>
      <c r="G4" s="17" t="s">
        <v>11</v>
      </c>
      <c r="H4">
        <v>45.920826161790004</v>
      </c>
      <c r="I4">
        <v>44.0277777777778</v>
      </c>
      <c r="J4">
        <v>31.2152777777778</v>
      </c>
      <c r="K4">
        <v>16.498784300104202</v>
      </c>
      <c r="L4" s="4">
        <f t="shared" si="1"/>
        <v>34.415666504362449</v>
      </c>
      <c r="M4" s="18" t="s">
        <v>11</v>
      </c>
      <c r="N4" s="16">
        <v>45.9208262</v>
      </c>
      <c r="O4" s="16">
        <v>44.027777800000003</v>
      </c>
      <c r="P4" s="16">
        <v>31.215277799999999</v>
      </c>
      <c r="Q4" s="16">
        <v>16.498784300000001</v>
      </c>
      <c r="R4" s="4">
        <f t="shared" si="2"/>
        <v>34.415666524999999</v>
      </c>
      <c r="S4" s="17" t="s">
        <v>11</v>
      </c>
      <c r="T4">
        <f t="shared" ref="T4:T19" si="5">AVERAGE(B4,H4,N4)</f>
        <v>46.092943220596673</v>
      </c>
      <c r="U4">
        <f t="shared" ref="U4:U19" si="6">AVERAGE(C4,I4,O4)</f>
        <v>44.108796292592594</v>
      </c>
      <c r="V4">
        <f t="shared" ref="V4:V19" si="7">AVERAGE(D4,J4,P4)</f>
        <v>31.608796292592601</v>
      </c>
      <c r="W4">
        <f t="shared" ref="W4:W19" si="8">AVERAGE(E4,K4,Q4)</f>
        <v>18.791246966701397</v>
      </c>
      <c r="X4" s="4">
        <f t="shared" ref="X4:X19" si="9">AVERAGE(T4,U4,V4,W4)</f>
        <v>35.150445693120815</v>
      </c>
      <c r="Y4">
        <f t="shared" ref="Y4:Y16" si="10" xml:space="preserve"> STDEV(B4,H4,N4)</f>
        <v>0.29811545761163677</v>
      </c>
      <c r="Z4">
        <f t="shared" ref="Z4:Z15" si="11" xml:space="preserve"> STDEV(C4,I4,O4)</f>
        <v>0.14032816476801516</v>
      </c>
      <c r="AA4">
        <f t="shared" ref="AA4:AA16" si="12" xml:space="preserve"> STDEV(D4,J4,P4)</f>
        <v>0.68159404213329</v>
      </c>
      <c r="AB4">
        <f t="shared" ref="AB4:AB16" si="13" xml:space="preserve"> STDEV(E4,K4,Q4)</f>
        <v>3.9706618130914304</v>
      </c>
    </row>
    <row r="5" spans="1:32" x14ac:dyDescent="0.2">
      <c r="A5" s="18" t="s">
        <v>14</v>
      </c>
      <c r="B5" s="16">
        <v>-3.8275386999999998</v>
      </c>
      <c r="C5" s="16">
        <v>-5.5637153000000001</v>
      </c>
      <c r="D5" s="16">
        <v>-5.0785764000000002</v>
      </c>
      <c r="E5" s="16">
        <v>-5.1102119000000004</v>
      </c>
      <c r="F5" s="4">
        <f t="shared" si="0"/>
        <v>-4.8950105749999997</v>
      </c>
      <c r="G5" s="17" t="s">
        <v>14</v>
      </c>
      <c r="H5">
        <v>-3.75920826161799</v>
      </c>
      <c r="I5">
        <v>-5.3871527777778496</v>
      </c>
      <c r="J5">
        <v>-4.7552777777778497</v>
      </c>
      <c r="K5">
        <v>-4.4182354984369701</v>
      </c>
      <c r="L5" s="4">
        <f t="shared" si="1"/>
        <v>-4.5799685789026654</v>
      </c>
      <c r="M5" s="18" t="s">
        <v>14</v>
      </c>
      <c r="N5" s="16">
        <v>-3.876833</v>
      </c>
      <c r="O5" s="16">
        <v>-6.0371528000000003</v>
      </c>
      <c r="P5" s="16">
        <v>-5.35</v>
      </c>
      <c r="Q5" s="16">
        <v>-5.2902396999999999</v>
      </c>
      <c r="R5" s="4">
        <f t="shared" si="2"/>
        <v>-5.1385563750000003</v>
      </c>
      <c r="S5" s="17" t="s">
        <v>14</v>
      </c>
      <c r="T5">
        <f t="shared" si="5"/>
        <v>-3.8211933205393298</v>
      </c>
      <c r="U5">
        <f t="shared" si="6"/>
        <v>-5.66267362592595</v>
      </c>
      <c r="V5">
        <f t="shared" si="7"/>
        <v>-5.0612847259259501</v>
      </c>
      <c r="W5">
        <f t="shared" si="8"/>
        <v>-4.9395623661456574</v>
      </c>
      <c r="X5" s="4">
        <f t="shared" si="9"/>
        <v>-4.8711785096342224</v>
      </c>
      <c r="Y5">
        <f t="shared" si="10"/>
        <v>5.9068541968072895E-2</v>
      </c>
      <c r="Z5">
        <f t="shared" si="11"/>
        <v>0.33610946122468643</v>
      </c>
      <c r="AA5">
        <f t="shared" si="12"/>
        <v>0.29773794164571216</v>
      </c>
      <c r="AB5">
        <f t="shared" si="13"/>
        <v>0.46036809124810424</v>
      </c>
    </row>
    <row r="6" spans="1:32" x14ac:dyDescent="0.2">
      <c r="A6" s="18" t="s">
        <v>15</v>
      </c>
      <c r="B6" s="16">
        <v>-18.2</v>
      </c>
      <c r="C6" s="16">
        <v>-18.7</v>
      </c>
      <c r="D6" s="16">
        <v>-19.7</v>
      </c>
      <c r="E6" s="16">
        <v>-21.7</v>
      </c>
      <c r="F6" s="4">
        <f t="shared" si="0"/>
        <v>-19.574999999999999</v>
      </c>
      <c r="G6" s="17" t="s">
        <v>15</v>
      </c>
      <c r="H6">
        <v>-18.399999999999999</v>
      </c>
      <c r="I6">
        <v>-18.899999999999999</v>
      </c>
      <c r="J6">
        <v>-19.399999999999999</v>
      </c>
      <c r="K6">
        <v>-19.399999999999999</v>
      </c>
      <c r="L6" s="4">
        <f t="shared" si="1"/>
        <v>-19.024999999999999</v>
      </c>
      <c r="M6" s="18" t="s">
        <v>15</v>
      </c>
      <c r="N6" s="16">
        <v>-18.399999999999999</v>
      </c>
      <c r="O6" s="16">
        <v>-18.899999999999999</v>
      </c>
      <c r="P6" s="16">
        <v>-19.899999999999999</v>
      </c>
      <c r="Q6" s="16">
        <v>-19.2</v>
      </c>
      <c r="R6" s="4">
        <f t="shared" si="2"/>
        <v>-19.099999999999998</v>
      </c>
      <c r="S6" s="17" t="s">
        <v>15</v>
      </c>
      <c r="T6">
        <f t="shared" si="5"/>
        <v>-18.333333333333332</v>
      </c>
      <c r="U6">
        <f t="shared" si="6"/>
        <v>-18.833333333333332</v>
      </c>
      <c r="V6">
        <f t="shared" si="7"/>
        <v>-19.666666666666664</v>
      </c>
      <c r="W6">
        <f t="shared" si="8"/>
        <v>-20.099999999999998</v>
      </c>
      <c r="X6" s="4">
        <f t="shared" si="9"/>
        <v>-19.233333333333331</v>
      </c>
      <c r="Y6">
        <f t="shared" si="10"/>
        <v>0.11547005383792475</v>
      </c>
      <c r="Z6">
        <f t="shared" si="11"/>
        <v>0.11547005383792475</v>
      </c>
      <c r="AA6">
        <f t="shared" si="12"/>
        <v>0.25166114784235838</v>
      </c>
      <c r="AB6">
        <f t="shared" si="13"/>
        <v>1.3892443989449805</v>
      </c>
    </row>
    <row r="7" spans="1:32" x14ac:dyDescent="0.2">
      <c r="A7" s="18" t="s">
        <v>16</v>
      </c>
      <c r="B7" s="16">
        <v>15</v>
      </c>
      <c r="C7" s="16">
        <v>10.5</v>
      </c>
      <c r="D7" s="16">
        <v>12</v>
      </c>
      <c r="E7" s="16">
        <v>13</v>
      </c>
      <c r="F7" s="4">
        <f t="shared" si="0"/>
        <v>12.625</v>
      </c>
      <c r="G7" s="17" t="s">
        <v>16</v>
      </c>
      <c r="H7">
        <v>10.5</v>
      </c>
      <c r="I7">
        <v>8.3000000000000007</v>
      </c>
      <c r="J7">
        <v>9.5</v>
      </c>
      <c r="K7">
        <v>10.8</v>
      </c>
      <c r="L7" s="4">
        <f t="shared" si="1"/>
        <v>9.7750000000000004</v>
      </c>
      <c r="M7" s="18" t="s">
        <v>16</v>
      </c>
      <c r="N7" s="16">
        <v>11</v>
      </c>
      <c r="O7" s="16">
        <v>9.3000000000000007</v>
      </c>
      <c r="P7" s="16">
        <v>12.8</v>
      </c>
      <c r="Q7" s="16">
        <v>13.3</v>
      </c>
      <c r="R7" s="4">
        <f t="shared" si="2"/>
        <v>11.600000000000001</v>
      </c>
      <c r="S7" s="17" t="s">
        <v>16</v>
      </c>
      <c r="T7">
        <f t="shared" si="5"/>
        <v>12.166666666666666</v>
      </c>
      <c r="U7">
        <f t="shared" si="6"/>
        <v>9.3666666666666671</v>
      </c>
      <c r="V7">
        <f t="shared" si="7"/>
        <v>11.433333333333332</v>
      </c>
      <c r="W7">
        <f t="shared" si="8"/>
        <v>12.366666666666667</v>
      </c>
      <c r="X7" s="4">
        <f t="shared" si="9"/>
        <v>11.333333333333332</v>
      </c>
      <c r="Y7">
        <f t="shared" si="10"/>
        <v>2.4664414311581258</v>
      </c>
      <c r="Z7">
        <f t="shared" si="11"/>
        <v>1.1015141094572201</v>
      </c>
      <c r="AA7">
        <f t="shared" si="12"/>
        <v>1.7214335111567323</v>
      </c>
      <c r="AB7">
        <f t="shared" si="13"/>
        <v>1.3650396819628845</v>
      </c>
    </row>
    <row r="8" spans="1:32" x14ac:dyDescent="0.2">
      <c r="A8" s="18" t="s">
        <v>18</v>
      </c>
      <c r="B8" s="16">
        <v>1.4401779100000001</v>
      </c>
      <c r="C8" s="16">
        <v>1.4541176499999999</v>
      </c>
      <c r="D8" s="16">
        <v>2.3725616299999999</v>
      </c>
      <c r="E8" s="16">
        <v>2.0780089199999998</v>
      </c>
      <c r="F8" s="4">
        <f t="shared" si="0"/>
        <v>1.8362165275</v>
      </c>
      <c r="G8" s="17" t="s">
        <v>18</v>
      </c>
      <c r="H8">
        <v>1.0250374812593701</v>
      </c>
      <c r="I8">
        <v>0.80678233438485703</v>
      </c>
      <c r="J8">
        <v>1.4490545050055601</v>
      </c>
      <c r="K8">
        <v>0.43094736842104903</v>
      </c>
      <c r="L8" s="4">
        <f t="shared" si="1"/>
        <v>0.92795542226770911</v>
      </c>
      <c r="M8" s="18" t="s">
        <v>18</v>
      </c>
      <c r="N8" s="16">
        <v>0.80651613</v>
      </c>
      <c r="O8" s="16">
        <v>0.25888888999999998</v>
      </c>
      <c r="P8" s="16">
        <v>1.3899713499999999</v>
      </c>
      <c r="Q8" s="16">
        <v>0.52749657999999999</v>
      </c>
      <c r="R8" s="4">
        <f t="shared" si="2"/>
        <v>0.74571823749999999</v>
      </c>
      <c r="S8" s="17" t="s">
        <v>18</v>
      </c>
      <c r="T8">
        <f t="shared" si="5"/>
        <v>1.0905771737531234</v>
      </c>
      <c r="U8">
        <f t="shared" si="6"/>
        <v>0.83992962479495237</v>
      </c>
      <c r="V8">
        <f t="shared" si="7"/>
        <v>1.7371958283351867</v>
      </c>
      <c r="W8">
        <f t="shared" si="8"/>
        <v>1.0121509561403494</v>
      </c>
      <c r="X8" s="4">
        <f t="shared" si="9"/>
        <v>1.169963395755903</v>
      </c>
      <c r="Y8">
        <f t="shared" si="10"/>
        <v>0.32187482245016225</v>
      </c>
      <c r="Z8">
        <f t="shared" si="11"/>
        <v>0.59830343833955413</v>
      </c>
      <c r="AA8">
        <f t="shared" si="12"/>
        <v>0.55103537204541719</v>
      </c>
      <c r="AB8">
        <f t="shared" si="13"/>
        <v>0.92432155492902435</v>
      </c>
    </row>
    <row r="9" spans="1:32" x14ac:dyDescent="0.2">
      <c r="A9" s="18" t="s">
        <v>19</v>
      </c>
      <c r="B9" s="16">
        <v>-6.2</v>
      </c>
      <c r="C9" s="16">
        <v>-6.7</v>
      </c>
      <c r="D9" s="16">
        <v>-6.2</v>
      </c>
      <c r="E9" s="16">
        <v>-3.2</v>
      </c>
      <c r="F9" s="4">
        <f t="shared" si="0"/>
        <v>-5.5750000000000002</v>
      </c>
      <c r="G9" s="17" t="s">
        <v>19</v>
      </c>
      <c r="H9">
        <v>-4.9000000000000004</v>
      </c>
      <c r="I9">
        <v>-4.2</v>
      </c>
      <c r="J9">
        <v>-3.9</v>
      </c>
      <c r="K9">
        <v>-5.4</v>
      </c>
      <c r="L9" s="4">
        <f t="shared" si="1"/>
        <v>-4.6000000000000005</v>
      </c>
      <c r="M9" s="18" t="s">
        <v>19</v>
      </c>
      <c r="N9" s="16">
        <v>-6.7</v>
      </c>
      <c r="O9" s="16">
        <v>-7.4</v>
      </c>
      <c r="P9" s="16">
        <v>-5.7</v>
      </c>
      <c r="Q9" s="16">
        <v>-8.1999999999999993</v>
      </c>
      <c r="R9" s="4">
        <f t="shared" si="2"/>
        <v>-7</v>
      </c>
      <c r="S9" s="17" t="s">
        <v>19</v>
      </c>
      <c r="T9">
        <f t="shared" si="5"/>
        <v>-5.9333333333333336</v>
      </c>
      <c r="U9">
        <f t="shared" si="6"/>
        <v>-6.1000000000000005</v>
      </c>
      <c r="V9">
        <f t="shared" si="7"/>
        <v>-5.2666666666666666</v>
      </c>
      <c r="W9">
        <f t="shared" si="8"/>
        <v>-5.6000000000000005</v>
      </c>
      <c r="X9" s="4">
        <f t="shared" si="9"/>
        <v>-5.7250000000000005</v>
      </c>
      <c r="Y9">
        <f t="shared" si="10"/>
        <v>0.929157324317755</v>
      </c>
      <c r="Z9">
        <f t="shared" si="11"/>
        <v>1.6822603841260717</v>
      </c>
      <c r="AA9">
        <f t="shared" si="12"/>
        <v>1.2096831541082724</v>
      </c>
      <c r="AB9">
        <f t="shared" si="13"/>
        <v>2.5059928172283339</v>
      </c>
    </row>
    <row r="10" spans="1:32" x14ac:dyDescent="0.2">
      <c r="A10" s="18" t="s">
        <v>20</v>
      </c>
      <c r="B10" s="16">
        <v>15</v>
      </c>
      <c r="C10" s="16">
        <v>1.4541176499999999</v>
      </c>
      <c r="D10" s="16">
        <v>2.3725616299999999</v>
      </c>
      <c r="E10" s="16">
        <v>2.0780089199999998</v>
      </c>
      <c r="F10" s="4">
        <f t="shared" si="0"/>
        <v>5.2261720499999997</v>
      </c>
      <c r="G10" s="17" t="s">
        <v>20</v>
      </c>
      <c r="H10">
        <v>10.5</v>
      </c>
      <c r="I10">
        <v>0.80678233438485703</v>
      </c>
      <c r="J10">
        <v>1.4490545050055601</v>
      </c>
      <c r="K10">
        <v>0.43094736842104903</v>
      </c>
      <c r="L10" s="4">
        <f t="shared" si="1"/>
        <v>3.2966960519528667</v>
      </c>
      <c r="M10" s="18" t="s">
        <v>20</v>
      </c>
      <c r="N10" s="16">
        <v>11</v>
      </c>
      <c r="O10" s="16">
        <v>0.25888888999999998</v>
      </c>
      <c r="P10" s="16">
        <v>1.3899713499999999</v>
      </c>
      <c r="Q10" s="16">
        <v>0.52749657999999999</v>
      </c>
      <c r="R10" s="4">
        <f t="shared" si="2"/>
        <v>3.2940892049999997</v>
      </c>
      <c r="S10" s="17" t="s">
        <v>20</v>
      </c>
      <c r="T10">
        <f t="shared" si="5"/>
        <v>12.166666666666666</v>
      </c>
      <c r="U10">
        <f t="shared" si="6"/>
        <v>0.83992962479495237</v>
      </c>
      <c r="V10">
        <f t="shared" si="7"/>
        <v>1.7371958283351867</v>
      </c>
      <c r="W10">
        <f t="shared" si="8"/>
        <v>1.0121509561403494</v>
      </c>
      <c r="X10" s="4">
        <f t="shared" si="9"/>
        <v>3.9389857689842889</v>
      </c>
      <c r="Y10">
        <f t="shared" si="10"/>
        <v>2.4664414311581258</v>
      </c>
      <c r="Z10">
        <f t="shared" si="11"/>
        <v>0.59830343833955413</v>
      </c>
      <c r="AA10">
        <f t="shared" si="12"/>
        <v>0.55103537204541719</v>
      </c>
      <c r="AB10">
        <f t="shared" si="13"/>
        <v>0.92432155492902435</v>
      </c>
    </row>
    <row r="11" spans="1:32" x14ac:dyDescent="0.2">
      <c r="A11" s="18" t="s">
        <v>17</v>
      </c>
      <c r="B11" s="16">
        <v>324.89696099999998</v>
      </c>
      <c r="C11" s="16">
        <v>302.55607800000001</v>
      </c>
      <c r="D11" s="16">
        <v>394.644159</v>
      </c>
      <c r="E11" s="16">
        <v>303.31203599999998</v>
      </c>
      <c r="F11" s="4">
        <f t="shared" si="0"/>
        <v>331.35230849999999</v>
      </c>
      <c r="G11" s="17" t="s">
        <v>17</v>
      </c>
      <c r="H11">
        <v>383.06821589205401</v>
      </c>
      <c r="I11">
        <v>350.76419558359601</v>
      </c>
      <c r="J11">
        <v>368.97886540600598</v>
      </c>
      <c r="K11">
        <v>355.06526315789398</v>
      </c>
      <c r="L11" s="4">
        <f t="shared" si="1"/>
        <v>364.46913500988745</v>
      </c>
      <c r="M11" s="18" t="s">
        <v>17</v>
      </c>
      <c r="N11" s="16">
        <v>190.33741900000001</v>
      </c>
      <c r="O11" s="16">
        <v>234.403175</v>
      </c>
      <c r="P11" s="16">
        <v>205.26743099999999</v>
      </c>
      <c r="Q11" s="16">
        <v>206.36114900000001</v>
      </c>
      <c r="R11" s="4">
        <f t="shared" si="2"/>
        <v>209.09229349999998</v>
      </c>
      <c r="S11" s="17" t="s">
        <v>17</v>
      </c>
      <c r="T11">
        <f t="shared" si="5"/>
        <v>299.43419863068465</v>
      </c>
      <c r="U11">
        <f t="shared" si="6"/>
        <v>295.90781619453202</v>
      </c>
      <c r="V11">
        <f t="shared" si="7"/>
        <v>322.9634851353353</v>
      </c>
      <c r="W11">
        <f t="shared" si="8"/>
        <v>288.24614938596466</v>
      </c>
      <c r="X11" s="4">
        <f t="shared" si="9"/>
        <v>301.63791233662914</v>
      </c>
      <c r="Y11">
        <f t="shared" si="10"/>
        <v>98.856230042768416</v>
      </c>
      <c r="Z11">
        <f t="shared" si="11"/>
        <v>58.46470145814105</v>
      </c>
      <c r="AA11">
        <f t="shared" si="12"/>
        <v>102.7324081927769</v>
      </c>
      <c r="AB11">
        <f t="shared" si="13"/>
        <v>75.488171897795922</v>
      </c>
    </row>
    <row r="12" spans="1:32" x14ac:dyDescent="0.2">
      <c r="A12" s="18" t="s">
        <v>22</v>
      </c>
      <c r="B12" s="16">
        <v>1249</v>
      </c>
      <c r="C12" s="16">
        <v>915</v>
      </c>
      <c r="D12" s="16">
        <v>1257</v>
      </c>
      <c r="E12" s="16">
        <v>1201</v>
      </c>
      <c r="F12" s="4">
        <f t="shared" si="0"/>
        <v>1155.5</v>
      </c>
      <c r="G12" s="17" t="s">
        <v>22</v>
      </c>
      <c r="H12">
        <v>2116</v>
      </c>
      <c r="I12">
        <v>2036</v>
      </c>
      <c r="J12">
        <v>1718</v>
      </c>
      <c r="K12">
        <v>1477</v>
      </c>
      <c r="L12" s="4">
        <f t="shared" si="1"/>
        <v>1836.75</v>
      </c>
      <c r="M12" s="18" t="s">
        <v>22</v>
      </c>
      <c r="N12" s="16">
        <v>881</v>
      </c>
      <c r="O12" s="16">
        <v>1114</v>
      </c>
      <c r="P12" s="16">
        <v>946</v>
      </c>
      <c r="Q12" s="16">
        <v>1003</v>
      </c>
      <c r="R12" s="4">
        <f t="shared" si="2"/>
        <v>986</v>
      </c>
      <c r="S12" s="17" t="s">
        <v>22</v>
      </c>
      <c r="T12">
        <f t="shared" si="5"/>
        <v>1415.3333333333333</v>
      </c>
      <c r="U12">
        <f t="shared" si="6"/>
        <v>1355</v>
      </c>
      <c r="V12">
        <f t="shared" si="7"/>
        <v>1307</v>
      </c>
      <c r="W12">
        <f t="shared" si="8"/>
        <v>1227</v>
      </c>
      <c r="X12" s="4">
        <f t="shared" si="9"/>
        <v>1326.0833333333333</v>
      </c>
      <c r="Y12">
        <f t="shared" si="10"/>
        <v>634.07912229731505</v>
      </c>
      <c r="Z12">
        <f t="shared" si="11"/>
        <v>598.09781808664036</v>
      </c>
      <c r="AA12">
        <f t="shared" si="12"/>
        <v>388.42116317214231</v>
      </c>
      <c r="AB12">
        <f t="shared" si="13"/>
        <v>238.06721739878424</v>
      </c>
    </row>
    <row r="13" spans="1:32" x14ac:dyDescent="0.2">
      <c r="A13" s="18" t="s">
        <v>25</v>
      </c>
      <c r="B13" s="16">
        <v>0.53200000000000003</v>
      </c>
      <c r="C13" s="16">
        <v>0.48199999999999998</v>
      </c>
      <c r="D13" s="16">
        <v>0.48799999999999999</v>
      </c>
      <c r="E13" s="16">
        <v>0.51500000000000001</v>
      </c>
      <c r="F13" s="4">
        <f t="shared" si="0"/>
        <v>0.50424999999999998</v>
      </c>
      <c r="G13" s="17" t="s">
        <v>25</v>
      </c>
      <c r="H13">
        <v>0.64</v>
      </c>
      <c r="I13">
        <v>0.65800000000000003</v>
      </c>
      <c r="J13">
        <v>0.67300000000000004</v>
      </c>
      <c r="K13">
        <v>0.59299999999999997</v>
      </c>
      <c r="L13" s="4">
        <f t="shared" si="1"/>
        <v>0.64100000000000001</v>
      </c>
      <c r="M13" s="18" t="s">
        <v>25</v>
      </c>
      <c r="N13" s="16">
        <v>0.49399999999999999</v>
      </c>
      <c r="O13" s="16">
        <v>0.47599999999999998</v>
      </c>
      <c r="P13" s="16">
        <v>0.622</v>
      </c>
      <c r="Q13" s="16">
        <v>0.47099999999999997</v>
      </c>
      <c r="R13" s="4">
        <f t="shared" si="2"/>
        <v>0.51575000000000004</v>
      </c>
      <c r="S13" s="17" t="s">
        <v>25</v>
      </c>
      <c r="T13">
        <f t="shared" si="5"/>
        <v>0.55533333333333335</v>
      </c>
      <c r="U13">
        <f t="shared" si="6"/>
        <v>0.53866666666666674</v>
      </c>
      <c r="V13">
        <f t="shared" si="7"/>
        <v>0.59433333333333327</v>
      </c>
      <c r="W13">
        <f t="shared" si="8"/>
        <v>0.52633333333333343</v>
      </c>
      <c r="X13" s="4">
        <f t="shared" si="9"/>
        <v>0.55366666666666675</v>
      </c>
      <c r="Y13">
        <f t="shared" si="10"/>
        <v>7.5745186865789516E-2</v>
      </c>
      <c r="Z13">
        <f t="shared" si="11"/>
        <v>0.10338923219239649</v>
      </c>
      <c r="AA13">
        <f t="shared" si="12"/>
        <v>9.555277773740202E-2</v>
      </c>
      <c r="AB13">
        <f t="shared" si="13"/>
        <v>6.1784571968520857E-2</v>
      </c>
    </row>
    <row r="14" spans="1:32" x14ac:dyDescent="0.2">
      <c r="A14" s="18" t="s">
        <v>23</v>
      </c>
      <c r="B14" s="16">
        <v>0.32074796</v>
      </c>
      <c r="C14" s="16">
        <v>0.31828000000000001</v>
      </c>
      <c r="D14" s="16">
        <v>0.29363772999999999</v>
      </c>
      <c r="E14" s="16">
        <v>0.35416789999999998</v>
      </c>
      <c r="F14" s="4">
        <f t="shared" si="0"/>
        <v>0.32170839749999997</v>
      </c>
      <c r="G14" s="17" t="s">
        <v>23</v>
      </c>
      <c r="H14">
        <v>0.42882083958021</v>
      </c>
      <c r="I14">
        <v>0.43623343848580398</v>
      </c>
      <c r="J14">
        <v>0.52731924360400395</v>
      </c>
      <c r="K14">
        <v>0.43606736842105298</v>
      </c>
      <c r="L14" s="4">
        <f t="shared" si="1"/>
        <v>0.45711022252276773</v>
      </c>
      <c r="M14" s="18" t="s">
        <v>23</v>
      </c>
      <c r="N14" s="16">
        <v>0.31879613000000001</v>
      </c>
      <c r="O14" s="16">
        <v>0.25498253999999998</v>
      </c>
      <c r="P14" s="16">
        <v>0.38301719000000001</v>
      </c>
      <c r="Q14" s="16">
        <v>0.28152530999999997</v>
      </c>
      <c r="R14" s="4">
        <f t="shared" si="2"/>
        <v>0.30958029250000002</v>
      </c>
      <c r="S14" s="17" t="s">
        <v>23</v>
      </c>
      <c r="T14">
        <f t="shared" si="5"/>
        <v>0.35612164319340334</v>
      </c>
      <c r="U14">
        <f t="shared" si="6"/>
        <v>0.33649865949526797</v>
      </c>
      <c r="V14">
        <f t="shared" si="7"/>
        <v>0.40132472120133461</v>
      </c>
      <c r="W14">
        <f t="shared" si="8"/>
        <v>0.35725352614035094</v>
      </c>
      <c r="X14" s="4">
        <f t="shared" si="9"/>
        <v>0.3627996375075892</v>
      </c>
      <c r="Y14">
        <f t="shared" si="10"/>
        <v>6.296691414189548E-2</v>
      </c>
      <c r="Z14">
        <f t="shared" si="11"/>
        <v>9.198864992938649E-2</v>
      </c>
      <c r="AA14">
        <f t="shared" si="12"/>
        <v>0.11791156314832116</v>
      </c>
      <c r="AB14">
        <f t="shared" si="13"/>
        <v>7.7317221702299974E-2</v>
      </c>
    </row>
    <row r="15" spans="1:32" x14ac:dyDescent="0.2">
      <c r="A15" s="18" t="s">
        <v>24</v>
      </c>
      <c r="B15" s="16">
        <v>48.994959199999997</v>
      </c>
      <c r="C15" s="16">
        <v>41.783529399999999</v>
      </c>
      <c r="D15" s="16">
        <v>51.222293700000002</v>
      </c>
      <c r="E15" s="16">
        <v>46.095245200000001</v>
      </c>
      <c r="F15" s="4">
        <f t="shared" si="0"/>
        <v>47.024006874999998</v>
      </c>
      <c r="G15" s="17" t="s">
        <v>24</v>
      </c>
      <c r="H15">
        <v>65.712668665667096</v>
      </c>
      <c r="I15">
        <v>57.298186119873797</v>
      </c>
      <c r="J15">
        <v>79.507897664071194</v>
      </c>
      <c r="K15">
        <v>70.296631578947398</v>
      </c>
      <c r="L15" s="4">
        <f t="shared" si="1"/>
        <v>68.203846007139873</v>
      </c>
      <c r="M15" s="18" t="s">
        <v>24</v>
      </c>
      <c r="N15" s="16">
        <v>25.775935499999999</v>
      </c>
      <c r="O15" s="16">
        <v>26.879761899999998</v>
      </c>
      <c r="P15" s="16">
        <v>80.617047799999995</v>
      </c>
      <c r="Q15" s="16">
        <v>75.435156000000006</v>
      </c>
      <c r="R15" s="4">
        <f t="shared" si="2"/>
        <v>52.176975299999995</v>
      </c>
      <c r="S15" s="17" t="s">
        <v>24</v>
      </c>
      <c r="T15">
        <f t="shared" si="5"/>
        <v>46.827854455222365</v>
      </c>
      <c r="U15">
        <f t="shared" si="6"/>
        <v>41.987159139957932</v>
      </c>
      <c r="V15">
        <f t="shared" si="7"/>
        <v>70.449079721357066</v>
      </c>
      <c r="W15">
        <f t="shared" si="8"/>
        <v>63.942344259649133</v>
      </c>
      <c r="X15" s="4">
        <f t="shared" si="9"/>
        <v>55.801609394046622</v>
      </c>
      <c r="Y15">
        <f t="shared" si="10"/>
        <v>20.056368594976298</v>
      </c>
      <c r="Z15">
        <f t="shared" si="11"/>
        <v>15.210234442910377</v>
      </c>
      <c r="AA15">
        <f t="shared" si="12"/>
        <v>16.660117917928876</v>
      </c>
      <c r="AB15">
        <f t="shared" si="13"/>
        <v>15.668130614088456</v>
      </c>
    </row>
    <row r="16" spans="1:32" x14ac:dyDescent="0.2">
      <c r="A16" s="18" t="s">
        <v>26</v>
      </c>
      <c r="B16" s="16">
        <v>203.3</v>
      </c>
      <c r="C16" s="16">
        <v>132.9</v>
      </c>
      <c r="D16" s="16">
        <v>155.19999999999999</v>
      </c>
      <c r="E16" s="16">
        <v>203.8</v>
      </c>
      <c r="F16" s="4">
        <f t="shared" si="0"/>
        <v>173.8</v>
      </c>
      <c r="G16" s="17" t="s">
        <v>26</v>
      </c>
      <c r="H16">
        <v>377.4</v>
      </c>
      <c r="I16">
        <v>385.8</v>
      </c>
      <c r="J16">
        <v>404.8</v>
      </c>
      <c r="K16">
        <v>322.60000000000002</v>
      </c>
      <c r="L16" s="4">
        <f t="shared" si="1"/>
        <v>372.65</v>
      </c>
      <c r="M16" s="18" t="s">
        <v>26</v>
      </c>
      <c r="N16" s="16">
        <v>126.7</v>
      </c>
      <c r="O16" s="16">
        <v>143.19999999999999</v>
      </c>
      <c r="P16" s="16">
        <v>352.858</v>
      </c>
      <c r="Q16" s="16">
        <v>381.69600000000003</v>
      </c>
      <c r="R16" s="4">
        <f t="shared" si="2"/>
        <v>251.11350000000002</v>
      </c>
      <c r="S16" s="17" t="s">
        <v>26</v>
      </c>
      <c r="T16">
        <f t="shared" si="5"/>
        <v>235.80000000000004</v>
      </c>
      <c r="U16">
        <f t="shared" si="6"/>
        <v>220.63333333333335</v>
      </c>
      <c r="V16">
        <f t="shared" si="7"/>
        <v>304.286</v>
      </c>
      <c r="W16">
        <f t="shared" si="8"/>
        <v>302.69866666666672</v>
      </c>
      <c r="X16" s="4">
        <f t="shared" si="9"/>
        <v>265.85450000000003</v>
      </c>
      <c r="Y16">
        <f t="shared" si="10"/>
        <v>128.47104732195493</v>
      </c>
      <c r="Z16">
        <f t="shared" ref="Z16" si="14" xml:space="preserve"> STDEV(C16,I16,O16)</f>
        <v>143.13121020005846</v>
      </c>
      <c r="AA16">
        <f t="shared" si="12"/>
        <v>131.69840313382704</v>
      </c>
      <c r="AB16">
        <f t="shared" si="13"/>
        <v>90.602395141261738</v>
      </c>
    </row>
    <row r="17" spans="1:40" x14ac:dyDescent="0.2">
      <c r="A17" s="18" t="s">
        <v>40</v>
      </c>
      <c r="B17">
        <v>-6.04</v>
      </c>
      <c r="C17">
        <v>-6.93</v>
      </c>
      <c r="D17">
        <v>-6.15</v>
      </c>
      <c r="E17">
        <v>-7.79</v>
      </c>
      <c r="F17" s="4">
        <f t="shared" ref="F17:F20" si="15">AVERAGE(B17:E17)</f>
        <v>-6.7274999999999991</v>
      </c>
      <c r="G17" s="17" t="s">
        <v>40</v>
      </c>
      <c r="H17">
        <v>-6.04</v>
      </c>
      <c r="I17">
        <v>-6.93</v>
      </c>
      <c r="J17">
        <v>-6.15</v>
      </c>
      <c r="K17">
        <v>-7.79</v>
      </c>
      <c r="L17" s="4">
        <f t="shared" si="1"/>
        <v>-6.7274999999999991</v>
      </c>
      <c r="M17" s="18" t="s">
        <v>40</v>
      </c>
      <c r="N17">
        <v>-6.04</v>
      </c>
      <c r="O17">
        <v>-6.93</v>
      </c>
      <c r="P17">
        <v>-6.15</v>
      </c>
      <c r="Q17">
        <v>-7.79</v>
      </c>
      <c r="R17" s="4">
        <f t="shared" si="2"/>
        <v>-6.7274999999999991</v>
      </c>
      <c r="S17" s="17" t="s">
        <v>40</v>
      </c>
      <c r="T17">
        <f t="shared" si="5"/>
        <v>-6.04</v>
      </c>
      <c r="U17">
        <f t="shared" si="6"/>
        <v>-6.93</v>
      </c>
      <c r="V17">
        <f t="shared" si="7"/>
        <v>-6.1500000000000012</v>
      </c>
      <c r="W17">
        <f t="shared" si="8"/>
        <v>-7.79</v>
      </c>
      <c r="X17" s="4">
        <f t="shared" si="9"/>
        <v>-6.7275</v>
      </c>
    </row>
    <row r="18" spans="1:40" x14ac:dyDescent="0.2">
      <c r="A18" s="18" t="s">
        <v>41</v>
      </c>
      <c r="B18">
        <v>-22.9</v>
      </c>
      <c r="C18">
        <v>-28.2</v>
      </c>
      <c r="D18">
        <v>-24.2</v>
      </c>
      <c r="E18">
        <v>-28.9</v>
      </c>
      <c r="F18" s="4">
        <f t="shared" si="15"/>
        <v>-26.049999999999997</v>
      </c>
      <c r="G18" s="17" t="s">
        <v>41</v>
      </c>
      <c r="H18">
        <v>-22.9</v>
      </c>
      <c r="I18">
        <v>-28.2</v>
      </c>
      <c r="J18">
        <v>-24.2</v>
      </c>
      <c r="K18">
        <v>-28.9</v>
      </c>
      <c r="L18" s="4">
        <f t="shared" si="1"/>
        <v>-26.049999999999997</v>
      </c>
      <c r="M18" s="18" t="s">
        <v>41</v>
      </c>
      <c r="N18">
        <v>-22.9</v>
      </c>
      <c r="O18">
        <v>-28.2</v>
      </c>
      <c r="P18">
        <v>-24.2</v>
      </c>
      <c r="Q18">
        <v>-28.9</v>
      </c>
      <c r="R18" s="4">
        <f t="shared" si="2"/>
        <v>-26.049999999999997</v>
      </c>
      <c r="S18" s="17" t="s">
        <v>41</v>
      </c>
      <c r="T18">
        <f t="shared" si="5"/>
        <v>-22.899999999999995</v>
      </c>
      <c r="U18">
        <f t="shared" si="6"/>
        <v>-28.2</v>
      </c>
      <c r="V18">
        <f t="shared" si="7"/>
        <v>-24.2</v>
      </c>
      <c r="W18">
        <f t="shared" si="8"/>
        <v>-28.899999999999995</v>
      </c>
      <c r="X18" s="4">
        <f t="shared" si="9"/>
        <v>-26.049999999999997</v>
      </c>
    </row>
    <row r="19" spans="1:40" x14ac:dyDescent="0.2">
      <c r="A19" s="18" t="s">
        <v>42</v>
      </c>
      <c r="B19">
        <v>4.5999999999999996</v>
      </c>
      <c r="C19">
        <v>4.25</v>
      </c>
      <c r="D19">
        <v>4.55</v>
      </c>
      <c r="E19">
        <v>6.45</v>
      </c>
      <c r="F19" s="4">
        <f t="shared" si="15"/>
        <v>4.9624999999999995</v>
      </c>
      <c r="J19" s="17"/>
      <c r="M19" s="18"/>
      <c r="R19" s="4"/>
      <c r="S19" s="17"/>
      <c r="T19">
        <f t="shared" si="5"/>
        <v>4.5999999999999996</v>
      </c>
      <c r="U19">
        <f t="shared" si="6"/>
        <v>4.25</v>
      </c>
      <c r="V19">
        <f t="shared" si="7"/>
        <v>4.55</v>
      </c>
      <c r="W19">
        <f t="shared" si="8"/>
        <v>6.45</v>
      </c>
      <c r="X19" s="4">
        <f t="shared" si="9"/>
        <v>4.9624999999999995</v>
      </c>
    </row>
    <row r="20" spans="1:40" x14ac:dyDescent="0.2">
      <c r="A20" s="18" t="s">
        <v>39</v>
      </c>
      <c r="B20">
        <v>71.900000000000006</v>
      </c>
      <c r="C20">
        <v>66.2</v>
      </c>
      <c r="D20">
        <v>64.900000000000006</v>
      </c>
      <c r="E20">
        <v>65.8</v>
      </c>
      <c r="F20" s="4">
        <f t="shared" si="15"/>
        <v>67.2</v>
      </c>
      <c r="J20" s="17"/>
      <c r="M20" s="18"/>
      <c r="R20" s="4"/>
      <c r="S20" s="17"/>
      <c r="X20" s="4"/>
      <c r="AA20" t="s">
        <v>72</v>
      </c>
      <c r="AD20" s="20" t="s">
        <v>73</v>
      </c>
      <c r="AE20" s="20" t="s">
        <v>74</v>
      </c>
      <c r="AF20" s="20" t="s">
        <v>58</v>
      </c>
      <c r="AG20" t="s">
        <v>67</v>
      </c>
      <c r="AK20" t="s">
        <v>152</v>
      </c>
    </row>
    <row r="21" spans="1:40" x14ac:dyDescent="0.2">
      <c r="AA21" t="s">
        <v>27</v>
      </c>
      <c r="AB21" t="s">
        <v>28</v>
      </c>
      <c r="AC21" t="s">
        <v>153</v>
      </c>
      <c r="AD21" t="s">
        <v>154</v>
      </c>
      <c r="AE21" t="s">
        <v>155</v>
      </c>
      <c r="AF21" t="b">
        <v>1</v>
      </c>
      <c r="AH21" t="s">
        <v>36</v>
      </c>
      <c r="AI21" t="s">
        <v>37</v>
      </c>
      <c r="AJ21" t="s">
        <v>38</v>
      </c>
      <c r="AK21" t="s">
        <v>27</v>
      </c>
      <c r="AL21" t="s">
        <v>28</v>
      </c>
      <c r="AM21" t="s">
        <v>36</v>
      </c>
      <c r="AN21" t="s">
        <v>151</v>
      </c>
    </row>
    <row r="22" spans="1:40" x14ac:dyDescent="0.2">
      <c r="AA22" s="5">
        <v>2019</v>
      </c>
      <c r="AB22" s="5">
        <v>11</v>
      </c>
      <c r="AC22" s="19">
        <v>0</v>
      </c>
      <c r="AD22" s="19">
        <v>15</v>
      </c>
      <c r="AE22" s="5">
        <v>0</v>
      </c>
      <c r="AF22" s="5">
        <f>AVERAGE(AC22:AE22)</f>
        <v>5</v>
      </c>
      <c r="AG22" s="5">
        <f>STDEV(AC22:AE22)</f>
        <v>8.6602540378443873</v>
      </c>
      <c r="AH22" s="5">
        <v>-13.8184722222222</v>
      </c>
      <c r="AI22" s="5">
        <v>-8.9</v>
      </c>
      <c r="AJ22" s="5">
        <v>-18.2</v>
      </c>
    </row>
    <row r="23" spans="1:40" x14ac:dyDescent="0.2">
      <c r="AA23" s="5">
        <v>2019</v>
      </c>
      <c r="AB23" s="5">
        <v>12</v>
      </c>
      <c r="AC23" s="19">
        <v>535</v>
      </c>
      <c r="AD23" s="19">
        <v>621</v>
      </c>
      <c r="AE23" s="5">
        <v>700</v>
      </c>
      <c r="AF23" s="5">
        <f t="shared" ref="AF23:AF37" si="16">AVERAGE(AC23:AE23)</f>
        <v>618.66666666666663</v>
      </c>
      <c r="AG23" s="5">
        <f t="shared" ref="AG23:AG37" si="17">STDEV(AC23:AE23)</f>
        <v>82.524743764118242</v>
      </c>
      <c r="AH23" s="5">
        <v>-0.263575268817208</v>
      </c>
      <c r="AI23" s="5">
        <v>13.3</v>
      </c>
      <c r="AJ23" s="5">
        <v>-9.1999999999999993</v>
      </c>
      <c r="AK23">
        <v>2019</v>
      </c>
      <c r="AL23">
        <v>12</v>
      </c>
      <c r="AM23">
        <v>1.4813084112149599</v>
      </c>
      <c r="AN23" s="31">
        <f>AM23-AH23</f>
        <v>1.7448836800321679</v>
      </c>
    </row>
    <row r="24" spans="1:40" x14ac:dyDescent="0.2">
      <c r="AA24" s="5">
        <v>2020</v>
      </c>
      <c r="AB24" s="5">
        <v>1</v>
      </c>
      <c r="AC24" s="19">
        <v>728</v>
      </c>
      <c r="AD24" s="19">
        <v>648</v>
      </c>
      <c r="AE24" s="5">
        <v>732</v>
      </c>
      <c r="AF24" s="5">
        <f t="shared" si="16"/>
        <v>702.66666666666663</v>
      </c>
      <c r="AG24" s="5">
        <f t="shared" si="17"/>
        <v>47.384948383778294</v>
      </c>
      <c r="AH24" s="5">
        <v>1.6550335570469701</v>
      </c>
      <c r="AI24" s="5">
        <v>15</v>
      </c>
      <c r="AJ24" s="5">
        <v>-8.4</v>
      </c>
      <c r="AK24">
        <v>2020</v>
      </c>
      <c r="AL24">
        <v>1</v>
      </c>
      <c r="AM24">
        <v>1.80343406593407</v>
      </c>
      <c r="AN24" s="31">
        <f t="shared" ref="AN24:AN37" si="18">AM24-AH24</f>
        <v>0.14840050888709988</v>
      </c>
    </row>
    <row r="25" spans="1:40" x14ac:dyDescent="0.2">
      <c r="AA25" s="5">
        <v>2020</v>
      </c>
      <c r="AB25" s="5">
        <v>2</v>
      </c>
      <c r="AC25" s="19">
        <v>86</v>
      </c>
      <c r="AD25" s="19">
        <v>50</v>
      </c>
      <c r="AE25" s="5">
        <v>118</v>
      </c>
      <c r="AF25" s="5">
        <f t="shared" si="16"/>
        <v>84.666666666666671</v>
      </c>
      <c r="AG25" s="5">
        <f t="shared" si="17"/>
        <v>34.019602192461541</v>
      </c>
      <c r="AH25" s="5">
        <v>-3.17040229885058</v>
      </c>
      <c r="AI25" s="5">
        <v>6.8</v>
      </c>
      <c r="AJ25" s="5">
        <v>-7.2</v>
      </c>
      <c r="AK25">
        <v>2020</v>
      </c>
      <c r="AL25">
        <v>2</v>
      </c>
      <c r="AM25">
        <v>-1.8906976744185999</v>
      </c>
      <c r="AN25">
        <f t="shared" si="18"/>
        <v>1.2797046244319801</v>
      </c>
    </row>
    <row r="26" spans="1:40" x14ac:dyDescent="0.2">
      <c r="AA26">
        <v>2020</v>
      </c>
      <c r="AB26">
        <v>11</v>
      </c>
      <c r="AC26">
        <v>0</v>
      </c>
      <c r="AD26">
        <v>0</v>
      </c>
      <c r="AE26">
        <v>0</v>
      </c>
      <c r="AF26" s="21">
        <f t="shared" si="16"/>
        <v>0</v>
      </c>
      <c r="AG26" s="21">
        <f t="shared" si="17"/>
        <v>0</v>
      </c>
      <c r="AH26">
        <v>-14.7533333333333</v>
      </c>
      <c r="AI26">
        <v>-9.4</v>
      </c>
      <c r="AJ26">
        <v>-18.7</v>
      </c>
      <c r="AN26">
        <f t="shared" si="18"/>
        <v>14.7533333333333</v>
      </c>
    </row>
    <row r="27" spans="1:40" x14ac:dyDescent="0.2">
      <c r="AA27">
        <v>2020</v>
      </c>
      <c r="AB27">
        <v>12</v>
      </c>
      <c r="AC27">
        <v>428</v>
      </c>
      <c r="AD27">
        <v>526</v>
      </c>
      <c r="AE27">
        <v>503</v>
      </c>
      <c r="AF27" s="21">
        <f t="shared" si="16"/>
        <v>485.66666666666669</v>
      </c>
      <c r="AG27" s="21">
        <f t="shared" si="17"/>
        <v>51.247764178872558</v>
      </c>
      <c r="AH27">
        <v>-2.2077956989247598</v>
      </c>
      <c r="AI27">
        <v>9.3000000000000007</v>
      </c>
      <c r="AJ27">
        <v>-10.199999999999999</v>
      </c>
      <c r="AK27">
        <v>2020</v>
      </c>
      <c r="AL27">
        <v>12</v>
      </c>
      <c r="AM27">
        <v>1.9841121495327101</v>
      </c>
      <c r="AN27" s="31">
        <f t="shared" si="18"/>
        <v>4.1919078484574701</v>
      </c>
    </row>
    <row r="28" spans="1:40" x14ac:dyDescent="0.2">
      <c r="AA28">
        <v>2021</v>
      </c>
      <c r="AB28">
        <v>1</v>
      </c>
      <c r="AC28">
        <v>735</v>
      </c>
      <c r="AD28">
        <v>728</v>
      </c>
      <c r="AE28">
        <v>741</v>
      </c>
      <c r="AF28" s="21">
        <f t="shared" si="16"/>
        <v>734.66666666666663</v>
      </c>
      <c r="AG28" s="21">
        <f t="shared" si="17"/>
        <v>6.5064070986477116</v>
      </c>
      <c r="AH28">
        <v>1.68252688172043</v>
      </c>
      <c r="AI28">
        <v>10.5</v>
      </c>
      <c r="AJ28">
        <v>-7.4</v>
      </c>
      <c r="AK28">
        <v>2021</v>
      </c>
      <c r="AL28">
        <v>1</v>
      </c>
      <c r="AM28">
        <v>1.7695238095238099</v>
      </c>
      <c r="AN28" s="31">
        <f t="shared" si="18"/>
        <v>8.6996927803379975E-2</v>
      </c>
    </row>
    <row r="29" spans="1:40" x14ac:dyDescent="0.2">
      <c r="AA29">
        <v>2021</v>
      </c>
      <c r="AB29">
        <v>2</v>
      </c>
      <c r="AC29">
        <v>112</v>
      </c>
      <c r="AD29">
        <v>14</v>
      </c>
      <c r="AE29">
        <v>16</v>
      </c>
      <c r="AF29" s="21">
        <f t="shared" si="16"/>
        <v>47.333333333333336</v>
      </c>
      <c r="AG29" s="21">
        <f t="shared" si="17"/>
        <v>56.011903496786587</v>
      </c>
      <c r="AH29">
        <v>-7.45580357142856</v>
      </c>
      <c r="AI29">
        <v>5.3</v>
      </c>
      <c r="AJ29">
        <v>-16.2</v>
      </c>
      <c r="AK29">
        <v>2021</v>
      </c>
      <c r="AL29">
        <v>2</v>
      </c>
      <c r="AM29">
        <v>-2.6410714285714301</v>
      </c>
      <c r="AN29">
        <f t="shared" si="18"/>
        <v>4.8147321428571299</v>
      </c>
    </row>
    <row r="30" spans="1:40" x14ac:dyDescent="0.2">
      <c r="AA30" s="5">
        <v>2021</v>
      </c>
      <c r="AB30" s="5">
        <v>11</v>
      </c>
      <c r="AC30" s="19">
        <v>0</v>
      </c>
      <c r="AD30" s="19">
        <v>0</v>
      </c>
      <c r="AE30" s="5">
        <v>0</v>
      </c>
      <c r="AF30" s="5">
        <f t="shared" si="16"/>
        <v>0</v>
      </c>
      <c r="AG30" s="5">
        <f t="shared" si="17"/>
        <v>0</v>
      </c>
      <c r="AH30" s="5">
        <v>-16.1904166666667</v>
      </c>
      <c r="AI30" s="5">
        <v>-12.4</v>
      </c>
      <c r="AJ30" s="5">
        <v>-19.7</v>
      </c>
      <c r="AN30">
        <f t="shared" si="18"/>
        <v>16.1904166666667</v>
      </c>
    </row>
    <row r="31" spans="1:40" x14ac:dyDescent="0.2">
      <c r="AA31" s="5">
        <v>2021</v>
      </c>
      <c r="AB31" s="5">
        <v>12</v>
      </c>
      <c r="AC31" s="19">
        <v>525</v>
      </c>
      <c r="AD31" s="19">
        <v>547</v>
      </c>
      <c r="AE31" s="5">
        <v>549</v>
      </c>
      <c r="AF31" s="5">
        <f t="shared" si="16"/>
        <v>540.33333333333337</v>
      </c>
      <c r="AG31" s="5">
        <f t="shared" si="17"/>
        <v>13.316656236958787</v>
      </c>
      <c r="AH31" s="5">
        <v>-0.98172043010752996</v>
      </c>
      <c r="AI31" s="5">
        <v>12</v>
      </c>
      <c r="AJ31" s="5">
        <v>-12.4</v>
      </c>
      <c r="AK31">
        <v>2021</v>
      </c>
      <c r="AL31">
        <v>12</v>
      </c>
      <c r="AM31">
        <v>2.8958095238095201</v>
      </c>
      <c r="AN31" s="31">
        <f t="shared" si="18"/>
        <v>3.8775299539170502</v>
      </c>
    </row>
    <row r="32" spans="1:40" x14ac:dyDescent="0.2">
      <c r="AA32" s="5">
        <v>2022</v>
      </c>
      <c r="AB32" s="5">
        <v>1</v>
      </c>
      <c r="AC32" s="19">
        <v>408</v>
      </c>
      <c r="AD32" s="19">
        <v>350</v>
      </c>
      <c r="AE32" s="5">
        <v>487</v>
      </c>
      <c r="AF32" s="5">
        <f t="shared" si="16"/>
        <v>415</v>
      </c>
      <c r="AG32" s="5">
        <f t="shared" si="17"/>
        <v>68.767724987816777</v>
      </c>
      <c r="AH32" s="5">
        <v>1.3494623655914</v>
      </c>
      <c r="AI32" s="5">
        <v>9</v>
      </c>
      <c r="AJ32" s="5">
        <v>-7.7</v>
      </c>
      <c r="AK32">
        <v>2022</v>
      </c>
      <c r="AL32">
        <v>1</v>
      </c>
      <c r="AM32">
        <v>1.69926470588235</v>
      </c>
      <c r="AN32" s="31">
        <f t="shared" si="18"/>
        <v>0.34980234029095003</v>
      </c>
    </row>
    <row r="33" spans="27:42" x14ac:dyDescent="0.2">
      <c r="AA33" s="5">
        <v>2022</v>
      </c>
      <c r="AB33" s="5">
        <v>2</v>
      </c>
      <c r="AC33" s="19">
        <v>0</v>
      </c>
      <c r="AD33" s="19">
        <v>2</v>
      </c>
      <c r="AE33" s="5">
        <v>11</v>
      </c>
      <c r="AF33" s="5">
        <f t="shared" si="16"/>
        <v>4.333333333333333</v>
      </c>
      <c r="AG33" s="5">
        <f t="shared" si="17"/>
        <v>5.8594652770823146</v>
      </c>
      <c r="AH33" s="5">
        <v>-4.82559523809525</v>
      </c>
      <c r="AI33" s="5">
        <v>8</v>
      </c>
      <c r="AJ33" s="5">
        <v>-13.7</v>
      </c>
      <c r="AN33">
        <f t="shared" si="18"/>
        <v>4.82559523809525</v>
      </c>
    </row>
    <row r="34" spans="27:42" x14ac:dyDescent="0.2">
      <c r="AA34">
        <v>2022</v>
      </c>
      <c r="AB34">
        <v>11</v>
      </c>
      <c r="AC34">
        <v>0</v>
      </c>
      <c r="AD34">
        <v>21</v>
      </c>
      <c r="AE34">
        <v>0</v>
      </c>
      <c r="AF34" s="21">
        <f t="shared" si="16"/>
        <v>7</v>
      </c>
      <c r="AG34" s="21">
        <f t="shared" si="17"/>
        <v>12.124355652982141</v>
      </c>
      <c r="AH34">
        <v>-15.498055555555601</v>
      </c>
      <c r="AI34">
        <v>-3.7</v>
      </c>
      <c r="AJ34">
        <v>-18.899999999999999</v>
      </c>
      <c r="AN34">
        <f t="shared" si="18"/>
        <v>15.498055555555601</v>
      </c>
    </row>
    <row r="35" spans="27:42" x14ac:dyDescent="0.2">
      <c r="AA35">
        <v>2022</v>
      </c>
      <c r="AB35">
        <v>12</v>
      </c>
      <c r="AC35">
        <v>384</v>
      </c>
      <c r="AD35">
        <v>406</v>
      </c>
      <c r="AE35">
        <v>597</v>
      </c>
      <c r="AF35" s="21">
        <f t="shared" si="16"/>
        <v>462.33333333333331</v>
      </c>
      <c r="AG35" s="21">
        <f t="shared" si="17"/>
        <v>117.14236352973809</v>
      </c>
      <c r="AH35">
        <v>0.32647849462364997</v>
      </c>
      <c r="AI35">
        <v>10</v>
      </c>
      <c r="AJ35">
        <v>-7.9</v>
      </c>
      <c r="AN35">
        <f t="shared" si="18"/>
        <v>-0.32647849462364997</v>
      </c>
    </row>
    <row r="36" spans="27:42" x14ac:dyDescent="0.2">
      <c r="AA36">
        <v>2023</v>
      </c>
      <c r="AB36">
        <v>1</v>
      </c>
      <c r="AC36">
        <v>289</v>
      </c>
      <c r="AD36">
        <v>48</v>
      </c>
      <c r="AE36">
        <v>134</v>
      </c>
      <c r="AF36" s="21">
        <f t="shared" si="16"/>
        <v>157</v>
      </c>
      <c r="AG36" s="21">
        <f t="shared" si="17"/>
        <v>122.13517101965347</v>
      </c>
      <c r="AH36">
        <v>0.89180107526881802</v>
      </c>
      <c r="AI36">
        <v>13</v>
      </c>
      <c r="AJ36">
        <v>-8.9</v>
      </c>
      <c r="AK36">
        <v>2022</v>
      </c>
      <c r="AL36">
        <v>12</v>
      </c>
      <c r="AM36">
        <v>2.6244791666666698</v>
      </c>
      <c r="AN36">
        <f t="shared" si="18"/>
        <v>1.7326780913978519</v>
      </c>
    </row>
    <row r="37" spans="27:42" x14ac:dyDescent="0.2">
      <c r="AA37">
        <v>2023</v>
      </c>
      <c r="AB37">
        <v>2</v>
      </c>
      <c r="AC37">
        <v>0</v>
      </c>
      <c r="AD37">
        <v>0</v>
      </c>
      <c r="AE37">
        <v>0</v>
      </c>
      <c r="AF37" s="21">
        <f t="shared" si="16"/>
        <v>0</v>
      </c>
      <c r="AG37" s="21">
        <f t="shared" si="17"/>
        <v>0</v>
      </c>
      <c r="AH37">
        <v>-6.6469448584202597</v>
      </c>
      <c r="AI37">
        <v>4</v>
      </c>
      <c r="AJ37">
        <v>-21.7</v>
      </c>
      <c r="AK37">
        <v>2023</v>
      </c>
      <c r="AL37">
        <v>1</v>
      </c>
      <c r="AM37">
        <v>1.3519031141868501</v>
      </c>
      <c r="AN37">
        <f t="shared" si="18"/>
        <v>7.99884797260711</v>
      </c>
    </row>
    <row r="41" spans="27:42" x14ac:dyDescent="0.2">
      <c r="AA41" t="s">
        <v>75</v>
      </c>
      <c r="AF41" t="s">
        <v>76</v>
      </c>
      <c r="AI41" t="s">
        <v>77</v>
      </c>
      <c r="AL41" t="s">
        <v>58</v>
      </c>
    </row>
    <row r="42" spans="27:42" x14ac:dyDescent="0.2">
      <c r="AA42" s="16" t="s">
        <v>27</v>
      </c>
      <c r="AB42" s="16" t="s">
        <v>28</v>
      </c>
      <c r="AC42" s="16" t="s">
        <v>29</v>
      </c>
      <c r="AD42" s="16" t="s">
        <v>30</v>
      </c>
      <c r="AE42" s="16" t="s">
        <v>31</v>
      </c>
      <c r="AF42" t="s">
        <v>29</v>
      </c>
      <c r="AG42" t="s">
        <v>30</v>
      </c>
      <c r="AH42" t="s">
        <v>31</v>
      </c>
      <c r="AI42" t="s">
        <v>29</v>
      </c>
      <c r="AJ42" t="s">
        <v>30</v>
      </c>
      <c r="AK42" t="s">
        <v>31</v>
      </c>
      <c r="AL42" t="s">
        <v>29</v>
      </c>
      <c r="AM42" t="s">
        <v>30</v>
      </c>
      <c r="AN42" t="s">
        <v>31</v>
      </c>
      <c r="AO42" t="s">
        <v>78</v>
      </c>
      <c r="AP42" t="s">
        <v>79</v>
      </c>
    </row>
    <row r="43" spans="27:42" x14ac:dyDescent="0.2">
      <c r="AA43" s="22">
        <v>2019</v>
      </c>
      <c r="AB43" s="22">
        <v>11</v>
      </c>
      <c r="AC43" s="22">
        <v>0</v>
      </c>
      <c r="AD43" s="22">
        <v>0</v>
      </c>
      <c r="AE43" s="22">
        <v>0</v>
      </c>
      <c r="AF43" s="5">
        <v>4.8444444444444004E-3</v>
      </c>
      <c r="AG43" s="5">
        <v>0.32700000000000001</v>
      </c>
      <c r="AH43" s="5">
        <v>0</v>
      </c>
      <c r="AI43" s="5">
        <v>0</v>
      </c>
      <c r="AJ43" s="5">
        <v>0</v>
      </c>
      <c r="AK43" s="5">
        <v>0</v>
      </c>
      <c r="AL43" s="5">
        <f>AVERAGE(AC43,AF43,AI43)</f>
        <v>1.6148148148148001E-3</v>
      </c>
      <c r="AM43" s="5">
        <f>AVERAGE(AD43,AG43,AJ43)</f>
        <v>0.109</v>
      </c>
      <c r="AN43" s="5">
        <f>AVERAGE(AE43,AH43,AK43)</f>
        <v>0</v>
      </c>
      <c r="AO43" s="5">
        <f>STDEV(AC43,AF43,AI43)</f>
        <v>2.7969413040741615E-3</v>
      </c>
      <c r="AP43" s="5">
        <f>STDEV(AD43,AG43,AJ43)</f>
        <v>0.18879353802500765</v>
      </c>
    </row>
    <row r="44" spans="27:42" x14ac:dyDescent="0.2">
      <c r="AA44" s="22">
        <v>2019</v>
      </c>
      <c r="AB44" s="22">
        <v>12</v>
      </c>
      <c r="AC44" s="22">
        <v>0.18742607999999999</v>
      </c>
      <c r="AD44" s="22">
        <v>0.53200000000000003</v>
      </c>
      <c r="AE44" s="22">
        <v>0</v>
      </c>
      <c r="AF44" s="5">
        <v>0.366623655913978</v>
      </c>
      <c r="AG44" s="5">
        <v>0.54900000000000004</v>
      </c>
      <c r="AH44" s="5">
        <v>0</v>
      </c>
      <c r="AI44" s="5">
        <v>0.28912903225806502</v>
      </c>
      <c r="AJ44" s="5">
        <v>0.48599999999999999</v>
      </c>
      <c r="AK44" s="5">
        <v>0</v>
      </c>
      <c r="AL44" s="5">
        <f t="shared" ref="AL44:AL58" si="19">AVERAGE(AC44,AF44,AI44)</f>
        <v>0.28105958939068104</v>
      </c>
      <c r="AM44" s="5">
        <f t="shared" ref="AM44:AM58" si="20">AVERAGE(AD44,AG44,AJ44)</f>
        <v>0.52233333333333332</v>
      </c>
      <c r="AN44" s="5">
        <f t="shared" ref="AN44:AN58" si="21">AVERAGE(AE44,AH44,AK44)</f>
        <v>0</v>
      </c>
      <c r="AO44" s="5">
        <f t="shared" ref="AO44:AO58" si="22">STDEV(AC44,AF44,AI44)</f>
        <v>8.9870905940153525E-2</v>
      </c>
      <c r="AP44" s="5">
        <f>STDEV(AD44,AG44,AJ44)</f>
        <v>3.2593455375785722E-2</v>
      </c>
    </row>
    <row r="45" spans="27:42" x14ac:dyDescent="0.2">
      <c r="AA45" s="22">
        <v>2020</v>
      </c>
      <c r="AB45" s="22">
        <v>1</v>
      </c>
      <c r="AC45" s="22">
        <v>0.36644294999999999</v>
      </c>
      <c r="AD45" s="22">
        <v>0.52900000000000003</v>
      </c>
      <c r="AE45" s="22">
        <v>0</v>
      </c>
      <c r="AF45" s="5">
        <v>0.37233288590604002</v>
      </c>
      <c r="AG45" s="5">
        <v>0.64</v>
      </c>
      <c r="AH45" s="5">
        <v>0</v>
      </c>
      <c r="AI45" s="5">
        <v>0.33690738255033598</v>
      </c>
      <c r="AJ45" s="5">
        <v>0.49399999999999999</v>
      </c>
      <c r="AK45" s="5">
        <v>0</v>
      </c>
      <c r="AL45" s="5">
        <f t="shared" si="19"/>
        <v>0.35856107281879201</v>
      </c>
      <c r="AM45" s="5">
        <f t="shared" si="20"/>
        <v>0.55433333333333334</v>
      </c>
      <c r="AN45" s="5">
        <f t="shared" si="21"/>
        <v>0</v>
      </c>
      <c r="AO45" s="5">
        <f t="shared" si="22"/>
        <v>1.8982480420798149E-2</v>
      </c>
      <c r="AP45" s="5">
        <f t="shared" ref="AP45:AP58" si="23">STDEV(AD45,AG45,AJ45)</f>
        <v>7.6225542525673803E-2</v>
      </c>
    </row>
    <row r="46" spans="27:42" x14ac:dyDescent="0.2">
      <c r="AA46" s="22">
        <v>2020</v>
      </c>
      <c r="AB46" s="22">
        <v>2</v>
      </c>
      <c r="AC46" s="22">
        <v>2.9086210000000001E-2</v>
      </c>
      <c r="AD46" s="22">
        <v>0.38</v>
      </c>
      <c r="AE46" s="22">
        <v>0</v>
      </c>
      <c r="AF46" s="5">
        <v>2.6441091954022899E-2</v>
      </c>
      <c r="AG46" s="5">
        <v>0.42299999999999999</v>
      </c>
      <c r="AH46" s="5">
        <v>0</v>
      </c>
      <c r="AI46" s="5">
        <v>4.0267241379310599E-2</v>
      </c>
      <c r="AJ46" s="5">
        <v>0.35899999999999999</v>
      </c>
      <c r="AK46" s="5">
        <v>0</v>
      </c>
      <c r="AL46" s="5">
        <f t="shared" si="19"/>
        <v>3.1931514444444503E-2</v>
      </c>
      <c r="AM46" s="5">
        <f t="shared" si="20"/>
        <v>0.38733333333333331</v>
      </c>
      <c r="AN46" s="5">
        <f t="shared" si="21"/>
        <v>0</v>
      </c>
      <c r="AO46" s="5">
        <f t="shared" si="22"/>
        <v>7.3391021261988952E-3</v>
      </c>
      <c r="AP46" s="5">
        <f t="shared" si="23"/>
        <v>3.2624121954978852E-2</v>
      </c>
    </row>
    <row r="47" spans="27:42" x14ac:dyDescent="0.2">
      <c r="AA47" s="16">
        <v>2020</v>
      </c>
      <c r="AB47" s="16">
        <v>11</v>
      </c>
      <c r="AC47" s="16">
        <v>0</v>
      </c>
      <c r="AD47" s="16">
        <v>0</v>
      </c>
      <c r="AE47" s="16">
        <v>0</v>
      </c>
      <c r="AF47">
        <v>0</v>
      </c>
      <c r="AG47">
        <v>0</v>
      </c>
      <c r="AH47">
        <v>0</v>
      </c>
      <c r="AI47">
        <v>0</v>
      </c>
      <c r="AJ47">
        <v>0</v>
      </c>
      <c r="AK47">
        <v>0</v>
      </c>
      <c r="AL47">
        <f t="shared" si="19"/>
        <v>0</v>
      </c>
      <c r="AM47">
        <f t="shared" si="20"/>
        <v>0</v>
      </c>
      <c r="AN47">
        <f t="shared" si="21"/>
        <v>0</v>
      </c>
      <c r="AO47">
        <f t="shared" si="22"/>
        <v>0</v>
      </c>
      <c r="AP47">
        <f t="shared" si="23"/>
        <v>0</v>
      </c>
    </row>
    <row r="48" spans="27:42" x14ac:dyDescent="0.2">
      <c r="AA48" s="16">
        <v>2020</v>
      </c>
      <c r="AB48" s="16">
        <v>12</v>
      </c>
      <c r="AC48" s="16">
        <v>0.16517741999999999</v>
      </c>
      <c r="AD48" s="16">
        <v>0.46800000000000003</v>
      </c>
      <c r="AE48" s="16">
        <v>0</v>
      </c>
      <c r="AF48">
        <v>0.25369489247311799</v>
      </c>
      <c r="AG48">
        <v>0.52300000000000002</v>
      </c>
      <c r="AH48">
        <v>0</v>
      </c>
      <c r="AI48">
        <v>0.120564516129032</v>
      </c>
      <c r="AJ48">
        <v>0.41599999999999998</v>
      </c>
      <c r="AK48">
        <v>0</v>
      </c>
      <c r="AL48">
        <f t="shared" si="19"/>
        <v>0.17981227620071663</v>
      </c>
      <c r="AM48">
        <f t="shared" si="20"/>
        <v>0.46900000000000003</v>
      </c>
      <c r="AN48">
        <f t="shared" si="21"/>
        <v>0</v>
      </c>
      <c r="AO48">
        <f t="shared" si="22"/>
        <v>6.776103997424511E-2</v>
      </c>
      <c r="AP48">
        <f t="shared" si="23"/>
        <v>5.3507008886687003E-2</v>
      </c>
    </row>
    <row r="49" spans="27:42" x14ac:dyDescent="0.2">
      <c r="AA49" s="16">
        <v>2021</v>
      </c>
      <c r="AB49" s="16">
        <v>1</v>
      </c>
      <c r="AC49" s="16">
        <v>0.35714246999999999</v>
      </c>
      <c r="AD49" s="16">
        <v>0.48199999999999998</v>
      </c>
      <c r="AE49" s="16">
        <v>0</v>
      </c>
      <c r="AF49">
        <v>0.48079032258064502</v>
      </c>
      <c r="AG49">
        <v>0.65800000000000003</v>
      </c>
      <c r="AH49">
        <v>0</v>
      </c>
      <c r="AI49">
        <v>0.30658467741935502</v>
      </c>
      <c r="AJ49">
        <v>0.47599999999999998</v>
      </c>
      <c r="AK49">
        <v>0</v>
      </c>
      <c r="AL49">
        <f t="shared" si="19"/>
        <v>0.38150582333333333</v>
      </c>
      <c r="AM49">
        <f t="shared" si="20"/>
        <v>0.53866666666666674</v>
      </c>
      <c r="AN49">
        <f t="shared" si="21"/>
        <v>0</v>
      </c>
      <c r="AO49">
        <f t="shared" si="22"/>
        <v>8.9621880368295048E-2</v>
      </c>
      <c r="AP49">
        <f t="shared" si="23"/>
        <v>0.10338923219239649</v>
      </c>
    </row>
    <row r="50" spans="27:42" x14ac:dyDescent="0.2">
      <c r="AA50" s="16">
        <v>2021</v>
      </c>
      <c r="AB50" s="16">
        <v>2</v>
      </c>
      <c r="AC50" s="16">
        <v>2.5596730000000002E-2</v>
      </c>
      <c r="AD50" s="16">
        <v>0.379</v>
      </c>
      <c r="AE50" s="16">
        <v>0</v>
      </c>
      <c r="AF50">
        <v>9.9508928571429098E-3</v>
      </c>
      <c r="AG50">
        <v>0.55600000000000005</v>
      </c>
      <c r="AH50">
        <v>0</v>
      </c>
      <c r="AI50">
        <v>5.1770833333333304E-3</v>
      </c>
      <c r="AJ50">
        <v>0.38200000000000001</v>
      </c>
      <c r="AK50">
        <v>0</v>
      </c>
      <c r="AL50">
        <f t="shared" si="19"/>
        <v>1.3574902063492081E-2</v>
      </c>
      <c r="AM50">
        <f t="shared" si="20"/>
        <v>0.43900000000000006</v>
      </c>
      <c r="AN50">
        <f t="shared" si="21"/>
        <v>0</v>
      </c>
      <c r="AO50">
        <f t="shared" si="22"/>
        <v>1.0681318951499175E-2</v>
      </c>
      <c r="AP50">
        <f t="shared" si="23"/>
        <v>0.10133607452432736</v>
      </c>
    </row>
    <row r="51" spans="27:42" x14ac:dyDescent="0.2">
      <c r="AA51" s="22">
        <v>2021</v>
      </c>
      <c r="AB51" s="22">
        <v>11</v>
      </c>
      <c r="AC51" s="22">
        <v>0</v>
      </c>
      <c r="AD51" s="22">
        <v>0</v>
      </c>
      <c r="AE51" s="22">
        <v>0</v>
      </c>
      <c r="AF51" s="5">
        <v>0</v>
      </c>
      <c r="AG51" s="5">
        <v>0</v>
      </c>
      <c r="AH51" s="5">
        <v>0</v>
      </c>
      <c r="AI51" s="5">
        <v>0</v>
      </c>
      <c r="AJ51" s="5">
        <v>0</v>
      </c>
      <c r="AK51" s="5">
        <v>0</v>
      </c>
      <c r="AL51" s="5">
        <f t="shared" si="19"/>
        <v>0</v>
      </c>
      <c r="AM51" s="5">
        <f t="shared" si="20"/>
        <v>0</v>
      </c>
      <c r="AN51" s="5">
        <f t="shared" si="21"/>
        <v>0</v>
      </c>
      <c r="AO51" s="5">
        <f t="shared" si="22"/>
        <v>0</v>
      </c>
      <c r="AP51" s="5">
        <f t="shared" si="23"/>
        <v>0</v>
      </c>
    </row>
    <row r="52" spans="27:42" x14ac:dyDescent="0.2">
      <c r="AA52" s="22">
        <v>2021</v>
      </c>
      <c r="AB52" s="22">
        <v>12</v>
      </c>
      <c r="AC52" s="22">
        <v>0.18641263</v>
      </c>
      <c r="AD52" s="22">
        <v>0.48799999999999999</v>
      </c>
      <c r="AE52" s="22">
        <v>0</v>
      </c>
      <c r="AF52" s="5">
        <v>0.40330645161290302</v>
      </c>
      <c r="AG52" s="5">
        <v>0.67300000000000004</v>
      </c>
      <c r="AH52" s="5">
        <v>0</v>
      </c>
      <c r="AI52" s="5">
        <v>0.27421774193548398</v>
      </c>
      <c r="AJ52" s="5">
        <v>0.622</v>
      </c>
      <c r="AK52" s="5">
        <v>0</v>
      </c>
      <c r="AL52" s="5">
        <f t="shared" si="19"/>
        <v>0.28797894118279566</v>
      </c>
      <c r="AM52" s="5">
        <f t="shared" si="20"/>
        <v>0.59433333333333327</v>
      </c>
      <c r="AN52" s="5">
        <f t="shared" si="21"/>
        <v>0</v>
      </c>
      <c r="AO52" s="5">
        <f t="shared" si="22"/>
        <v>0.10909977276330883</v>
      </c>
      <c r="AP52" s="5">
        <f t="shared" si="23"/>
        <v>9.555277773740202E-2</v>
      </c>
    </row>
    <row r="53" spans="27:42" x14ac:dyDescent="0.2">
      <c r="AA53" s="22">
        <v>2022</v>
      </c>
      <c r="AB53" s="22">
        <v>1</v>
      </c>
      <c r="AC53" s="22">
        <v>0.18181855</v>
      </c>
      <c r="AD53" s="22">
        <v>0.46300000000000002</v>
      </c>
      <c r="AE53" s="22">
        <v>0</v>
      </c>
      <c r="AF53" s="5">
        <v>0.23370564516129</v>
      </c>
      <c r="AG53" s="5">
        <v>0.58599999999999997</v>
      </c>
      <c r="AH53" s="5">
        <v>0</v>
      </c>
      <c r="AI53" s="5">
        <v>0.26373252688172</v>
      </c>
      <c r="AJ53" s="5">
        <v>0.54400000000000004</v>
      </c>
      <c r="AK53" s="5">
        <v>0</v>
      </c>
      <c r="AL53" s="5">
        <f t="shared" si="19"/>
        <v>0.22641890734767001</v>
      </c>
      <c r="AM53" s="5">
        <f t="shared" si="20"/>
        <v>0.53100000000000003</v>
      </c>
      <c r="AN53" s="5">
        <f t="shared" si="21"/>
        <v>0</v>
      </c>
      <c r="AO53" s="5">
        <f t="shared" si="22"/>
        <v>4.1440286112888573E-2</v>
      </c>
      <c r="AP53" s="5">
        <f t="shared" si="23"/>
        <v>6.2521996129362323E-2</v>
      </c>
    </row>
    <row r="54" spans="27:42" x14ac:dyDescent="0.2">
      <c r="AA54" s="22">
        <v>2022</v>
      </c>
      <c r="AB54" s="22">
        <v>2</v>
      </c>
      <c r="AC54" s="22">
        <v>0</v>
      </c>
      <c r="AD54" s="22">
        <v>0</v>
      </c>
      <c r="AE54" s="22">
        <v>0</v>
      </c>
      <c r="AF54" s="5">
        <v>1.8303571428571501E-4</v>
      </c>
      <c r="AG54" s="5">
        <v>6.9000000000000006E-2</v>
      </c>
      <c r="AH54" s="5">
        <v>0</v>
      </c>
      <c r="AI54" s="5">
        <v>1.16666666666667E-3</v>
      </c>
      <c r="AJ54" s="5">
        <v>0.121</v>
      </c>
      <c r="AK54" s="5">
        <v>0</v>
      </c>
      <c r="AL54" s="5">
        <f t="shared" si="19"/>
        <v>4.4990079365079503E-4</v>
      </c>
      <c r="AM54" s="5">
        <f t="shared" si="20"/>
        <v>6.3333333333333339E-2</v>
      </c>
      <c r="AN54" s="5">
        <f t="shared" si="21"/>
        <v>0</v>
      </c>
      <c r="AO54" s="5">
        <f t="shared" si="22"/>
        <v>6.2744761192961565E-4</v>
      </c>
      <c r="AP54" s="5">
        <f t="shared" si="23"/>
        <v>6.0698709486556077E-2</v>
      </c>
    </row>
    <row r="55" spans="27:42" x14ac:dyDescent="0.2">
      <c r="AA55" s="16">
        <v>2022</v>
      </c>
      <c r="AB55" s="16">
        <v>11</v>
      </c>
      <c r="AC55" s="16">
        <v>0</v>
      </c>
      <c r="AD55" s="16">
        <v>0</v>
      </c>
      <c r="AE55" s="16">
        <v>0</v>
      </c>
      <c r="AF55">
        <v>4.9666666666666496E-3</v>
      </c>
      <c r="AG55">
        <v>0.25600000000000001</v>
      </c>
      <c r="AH55">
        <v>0</v>
      </c>
      <c r="AI55">
        <v>0</v>
      </c>
      <c r="AJ55">
        <v>0</v>
      </c>
      <c r="AK55">
        <v>0</v>
      </c>
      <c r="AL55">
        <f t="shared" si="19"/>
        <v>1.6555555555555499E-3</v>
      </c>
      <c r="AM55">
        <f t="shared" si="20"/>
        <v>8.533333333333333E-2</v>
      </c>
      <c r="AN55">
        <f t="shared" si="21"/>
        <v>0</v>
      </c>
      <c r="AO55">
        <f t="shared" si="22"/>
        <v>2.8675063369751315E-3</v>
      </c>
      <c r="AP55">
        <f t="shared" si="23"/>
        <v>0.1478016689125442</v>
      </c>
    </row>
    <row r="56" spans="27:42" x14ac:dyDescent="0.2">
      <c r="AA56" s="16">
        <v>2022</v>
      </c>
      <c r="AB56" s="16">
        <v>12</v>
      </c>
      <c r="AC56" s="16">
        <v>0.17293011</v>
      </c>
      <c r="AD56" s="16">
        <v>0.505</v>
      </c>
      <c r="AE56" s="16">
        <v>0</v>
      </c>
      <c r="AF56">
        <v>0.242612903225806</v>
      </c>
      <c r="AG56">
        <v>0.59299999999999997</v>
      </c>
      <c r="AH56">
        <v>0</v>
      </c>
      <c r="AI56">
        <v>0.21135618279569901</v>
      </c>
      <c r="AJ56">
        <v>0.47099999999999997</v>
      </c>
      <c r="AK56">
        <v>0</v>
      </c>
      <c r="AL56">
        <f t="shared" si="19"/>
        <v>0.20896639867383501</v>
      </c>
      <c r="AM56">
        <f t="shared" si="20"/>
        <v>0.52300000000000002</v>
      </c>
      <c r="AN56">
        <f t="shared" si="21"/>
        <v>0</v>
      </c>
      <c r="AO56">
        <f t="shared" si="22"/>
        <v>3.4902811047957796E-2</v>
      </c>
      <c r="AP56">
        <f t="shared" si="23"/>
        <v>6.2960304954788771E-2</v>
      </c>
    </row>
    <row r="57" spans="27:42" x14ac:dyDescent="0.2">
      <c r="AA57" s="16">
        <v>2023</v>
      </c>
      <c r="AB57" s="16">
        <v>1</v>
      </c>
      <c r="AC57" s="16">
        <v>0.14743951999999999</v>
      </c>
      <c r="AD57" s="16">
        <v>0.51500000000000001</v>
      </c>
      <c r="AE57" s="16">
        <v>0</v>
      </c>
      <c r="AF57">
        <v>3.0983870967742098E-2</v>
      </c>
      <c r="AG57">
        <v>0.54800000000000004</v>
      </c>
      <c r="AH57">
        <v>0</v>
      </c>
      <c r="AI57">
        <v>6.5250000000000405E-2</v>
      </c>
      <c r="AJ57">
        <v>0.438</v>
      </c>
      <c r="AK57">
        <v>0</v>
      </c>
      <c r="AL57">
        <f t="shared" si="19"/>
        <v>8.1224463655914167E-2</v>
      </c>
      <c r="AM57">
        <f t="shared" si="20"/>
        <v>0.50033333333333341</v>
      </c>
      <c r="AN57">
        <f t="shared" si="21"/>
        <v>0</v>
      </c>
      <c r="AO57">
        <f t="shared" si="22"/>
        <v>5.9848702280848931E-2</v>
      </c>
      <c r="AP57">
        <f t="shared" si="23"/>
        <v>5.6447615833915742E-2</v>
      </c>
    </row>
    <row r="58" spans="27:42" x14ac:dyDescent="0.2">
      <c r="AA58" s="16">
        <v>2023</v>
      </c>
      <c r="AB58" s="16">
        <v>2</v>
      </c>
      <c r="AC58" s="16">
        <v>0</v>
      </c>
      <c r="AD58" s="16">
        <v>0</v>
      </c>
      <c r="AE58" s="16">
        <v>0</v>
      </c>
      <c r="AF58">
        <v>0</v>
      </c>
      <c r="AG58">
        <v>0</v>
      </c>
      <c r="AH58">
        <v>0</v>
      </c>
      <c r="AI58">
        <v>0</v>
      </c>
      <c r="AJ58">
        <v>0</v>
      </c>
      <c r="AK58">
        <v>0</v>
      </c>
      <c r="AL58">
        <f t="shared" si="19"/>
        <v>0</v>
      </c>
      <c r="AM58">
        <f t="shared" si="20"/>
        <v>0</v>
      </c>
      <c r="AN58">
        <f t="shared" si="21"/>
        <v>0</v>
      </c>
      <c r="AO58">
        <f t="shared" si="22"/>
        <v>0</v>
      </c>
      <c r="AP58">
        <f t="shared" si="23"/>
        <v>0</v>
      </c>
    </row>
    <row r="62" spans="27:42" x14ac:dyDescent="0.2">
      <c r="AO62" t="s">
        <v>38</v>
      </c>
    </row>
    <row r="63" spans="27:42" x14ac:dyDescent="0.2">
      <c r="AO63">
        <v>-4.9000000000000004</v>
      </c>
    </row>
    <row r="64" spans="27:42" x14ac:dyDescent="0.2">
      <c r="AO64">
        <v>-6.7</v>
      </c>
    </row>
    <row r="65" spans="41:41" x14ac:dyDescent="0.2">
      <c r="AO65">
        <v>-4.9000000000000004</v>
      </c>
    </row>
    <row r="66" spans="41:41" x14ac:dyDescent="0.2">
      <c r="AO66">
        <v>-6.7</v>
      </c>
    </row>
    <row r="67" spans="41:41" x14ac:dyDescent="0.2">
      <c r="AO67">
        <v>-7.4</v>
      </c>
    </row>
    <row r="68" spans="41:41" x14ac:dyDescent="0.2">
      <c r="AO68">
        <v>-4.7</v>
      </c>
    </row>
    <row r="69" spans="41:41" x14ac:dyDescent="0.2">
      <c r="AO69">
        <v>-2.7</v>
      </c>
    </row>
    <row r="70" spans="41:41" x14ac:dyDescent="0.2">
      <c r="AO70">
        <v>-5.7</v>
      </c>
    </row>
    <row r="71" spans="41:41" x14ac:dyDescent="0.2">
      <c r="AO71">
        <v>-5.4</v>
      </c>
    </row>
    <row r="72" spans="41:41" x14ac:dyDescent="0.2">
      <c r="AO72">
        <v>-8.1999999999999993</v>
      </c>
    </row>
    <row r="73" spans="41:41" x14ac:dyDescent="0.2">
      <c r="AO73">
        <v>-3.4</v>
      </c>
    </row>
  </sheetData>
  <phoneticPr fontId="5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5411A6-63FD-8848-922E-F6F6ACD65D57}">
  <dimension ref="A1:F17"/>
  <sheetViews>
    <sheetView workbookViewId="0">
      <selection sqref="A1:F17"/>
    </sheetView>
  </sheetViews>
  <sheetFormatPr baseColWidth="10" defaultRowHeight="16" x14ac:dyDescent="0.2"/>
  <cols>
    <col min="6" max="6" width="15.5" customWidth="1"/>
  </cols>
  <sheetData>
    <row r="1" spans="1:6" x14ac:dyDescent="0.2">
      <c r="A1" t="s">
        <v>27</v>
      </c>
      <c r="B1" t="s">
        <v>28</v>
      </c>
      <c r="C1" t="s">
        <v>153</v>
      </c>
      <c r="D1" t="s">
        <v>154</v>
      </c>
      <c r="E1" t="s">
        <v>155</v>
      </c>
      <c r="F1" t="s">
        <v>156</v>
      </c>
    </row>
    <row r="2" spans="1:6" x14ac:dyDescent="0.2">
      <c r="A2" s="5">
        <v>2019</v>
      </c>
      <c r="B2" s="5">
        <v>11</v>
      </c>
      <c r="C2" s="19">
        <v>0</v>
      </c>
      <c r="D2" s="19">
        <v>15</v>
      </c>
      <c r="E2" s="5">
        <v>0</v>
      </c>
      <c r="F2" s="5">
        <v>31</v>
      </c>
    </row>
    <row r="3" spans="1:6" x14ac:dyDescent="0.2">
      <c r="A3" s="5">
        <v>2019</v>
      </c>
      <c r="B3" s="5">
        <v>12</v>
      </c>
      <c r="C3" s="19">
        <v>535</v>
      </c>
      <c r="D3" s="19">
        <v>621</v>
      </c>
      <c r="E3" s="5">
        <v>700</v>
      </c>
      <c r="F3" s="5">
        <v>741</v>
      </c>
    </row>
    <row r="4" spans="1:6" x14ac:dyDescent="0.2">
      <c r="A4" s="5">
        <v>2020</v>
      </c>
      <c r="B4" s="5">
        <v>1</v>
      </c>
      <c r="C4" s="19">
        <v>728</v>
      </c>
      <c r="D4" s="19">
        <v>648</v>
      </c>
      <c r="E4" s="5">
        <v>732</v>
      </c>
      <c r="F4" s="5">
        <v>723</v>
      </c>
    </row>
    <row r="5" spans="1:6" x14ac:dyDescent="0.2">
      <c r="A5" s="5">
        <v>2020</v>
      </c>
      <c r="B5" s="5">
        <v>2</v>
      </c>
      <c r="C5" s="19">
        <v>86</v>
      </c>
      <c r="D5" s="19">
        <v>50</v>
      </c>
      <c r="E5" s="5">
        <v>118</v>
      </c>
      <c r="F5" s="5">
        <v>240</v>
      </c>
    </row>
    <row r="6" spans="1:6" x14ac:dyDescent="0.2">
      <c r="A6">
        <v>2020</v>
      </c>
      <c r="B6">
        <v>11</v>
      </c>
      <c r="C6">
        <v>0</v>
      </c>
      <c r="D6">
        <v>0</v>
      </c>
      <c r="E6">
        <v>0</v>
      </c>
      <c r="F6">
        <v>24</v>
      </c>
    </row>
    <row r="7" spans="1:6" x14ac:dyDescent="0.2">
      <c r="A7">
        <v>2020</v>
      </c>
      <c r="B7">
        <v>12</v>
      </c>
      <c r="C7">
        <v>428</v>
      </c>
      <c r="D7">
        <v>526</v>
      </c>
      <c r="E7">
        <v>503</v>
      </c>
      <c r="F7">
        <v>716</v>
      </c>
    </row>
    <row r="8" spans="1:6" x14ac:dyDescent="0.2">
      <c r="A8">
        <v>2021</v>
      </c>
      <c r="B8">
        <v>1</v>
      </c>
      <c r="C8">
        <v>735</v>
      </c>
      <c r="D8">
        <v>728</v>
      </c>
      <c r="E8">
        <v>741</v>
      </c>
      <c r="F8">
        <v>711</v>
      </c>
    </row>
    <row r="9" spans="1:6" x14ac:dyDescent="0.2">
      <c r="A9">
        <v>2021</v>
      </c>
      <c r="B9">
        <v>2</v>
      </c>
      <c r="C9">
        <v>112</v>
      </c>
      <c r="D9">
        <v>14</v>
      </c>
      <c r="E9">
        <v>16</v>
      </c>
      <c r="F9">
        <v>147</v>
      </c>
    </row>
    <row r="10" spans="1:6" x14ac:dyDescent="0.2">
      <c r="A10" s="5">
        <v>2021</v>
      </c>
      <c r="B10" s="5">
        <v>11</v>
      </c>
      <c r="C10" s="19">
        <v>0</v>
      </c>
      <c r="D10" s="19">
        <v>0</v>
      </c>
      <c r="E10" s="5">
        <v>0</v>
      </c>
      <c r="F10" s="5">
        <v>0</v>
      </c>
    </row>
    <row r="11" spans="1:6" x14ac:dyDescent="0.2">
      <c r="A11" s="5">
        <v>2021</v>
      </c>
      <c r="B11" s="5">
        <v>12</v>
      </c>
      <c r="C11" s="19">
        <v>525</v>
      </c>
      <c r="D11" s="19">
        <v>547</v>
      </c>
      <c r="E11" s="5">
        <v>549</v>
      </c>
      <c r="F11" s="5">
        <v>533</v>
      </c>
    </row>
    <row r="12" spans="1:6" x14ac:dyDescent="0.2">
      <c r="A12" s="5">
        <v>2022</v>
      </c>
      <c r="B12" s="5">
        <v>1</v>
      </c>
      <c r="C12" s="19">
        <v>408</v>
      </c>
      <c r="D12" s="19">
        <v>350</v>
      </c>
      <c r="E12" s="5">
        <v>487</v>
      </c>
      <c r="F12" s="5">
        <v>518</v>
      </c>
    </row>
    <row r="13" spans="1:6" x14ac:dyDescent="0.2">
      <c r="A13" s="5">
        <v>2022</v>
      </c>
      <c r="B13" s="5">
        <v>2</v>
      </c>
      <c r="C13" s="19">
        <v>0</v>
      </c>
      <c r="D13" s="19">
        <v>2</v>
      </c>
      <c r="E13" s="5">
        <v>11</v>
      </c>
      <c r="F13" s="5">
        <v>125</v>
      </c>
    </row>
    <row r="14" spans="1:6" x14ac:dyDescent="0.2">
      <c r="A14">
        <v>2022</v>
      </c>
      <c r="B14">
        <v>11</v>
      </c>
      <c r="C14">
        <v>0</v>
      </c>
      <c r="D14">
        <v>21</v>
      </c>
      <c r="E14">
        <v>0</v>
      </c>
      <c r="F14">
        <v>8</v>
      </c>
    </row>
    <row r="15" spans="1:6" x14ac:dyDescent="0.2">
      <c r="A15">
        <v>2022</v>
      </c>
      <c r="B15">
        <v>12</v>
      </c>
      <c r="C15">
        <v>384</v>
      </c>
      <c r="D15">
        <v>406</v>
      </c>
      <c r="E15">
        <v>597</v>
      </c>
      <c r="F15">
        <v>301</v>
      </c>
    </row>
    <row r="16" spans="1:6" x14ac:dyDescent="0.2">
      <c r="A16">
        <v>2023</v>
      </c>
      <c r="B16">
        <v>1</v>
      </c>
      <c r="C16">
        <v>289</v>
      </c>
      <c r="D16">
        <v>48</v>
      </c>
      <c r="E16">
        <v>134</v>
      </c>
      <c r="F16">
        <v>174</v>
      </c>
    </row>
    <row r="17" spans="1:6" x14ac:dyDescent="0.2">
      <c r="A17">
        <v>2023</v>
      </c>
      <c r="B17">
        <v>2</v>
      </c>
      <c r="C17">
        <v>0</v>
      </c>
      <c r="D17">
        <v>0</v>
      </c>
      <c r="E17">
        <v>0</v>
      </c>
      <c r="F17">
        <v>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7869-AA2E-5249-B814-8B90B4B0E78E}">
  <dimension ref="A1:M14"/>
  <sheetViews>
    <sheetView workbookViewId="0">
      <selection activeCell="L3" sqref="L3:L6"/>
    </sheetView>
  </sheetViews>
  <sheetFormatPr baseColWidth="10" defaultRowHeight="16" x14ac:dyDescent="0.2"/>
  <sheetData>
    <row r="1" spans="1:13" x14ac:dyDescent="0.2">
      <c r="B1" s="36" t="s">
        <v>90</v>
      </c>
      <c r="C1" s="36"/>
      <c r="D1" s="36"/>
      <c r="E1" s="36" t="s">
        <v>1</v>
      </c>
      <c r="F1" s="36"/>
      <c r="G1" s="36"/>
      <c r="H1" s="36" t="s">
        <v>2</v>
      </c>
      <c r="I1" s="36"/>
      <c r="J1" s="36"/>
      <c r="K1" s="36" t="s">
        <v>3</v>
      </c>
      <c r="L1" s="36"/>
      <c r="M1" s="36"/>
    </row>
    <row r="2" spans="1:13" x14ac:dyDescent="0.2">
      <c r="A2" t="s">
        <v>27</v>
      </c>
      <c r="B2" t="s">
        <v>87</v>
      </c>
      <c r="C2" t="s">
        <v>91</v>
      </c>
      <c r="D2" t="s">
        <v>92</v>
      </c>
      <c r="E2" t="s">
        <v>87</v>
      </c>
      <c r="F2" t="s">
        <v>91</v>
      </c>
      <c r="G2" t="s">
        <v>92</v>
      </c>
      <c r="H2" t="s">
        <v>87</v>
      </c>
      <c r="I2" t="s">
        <v>91</v>
      </c>
      <c r="J2" t="s">
        <v>92</v>
      </c>
      <c r="K2" t="s">
        <v>87</v>
      </c>
      <c r="L2" t="s">
        <v>91</v>
      </c>
      <c r="M2" t="s">
        <v>92</v>
      </c>
    </row>
    <row r="3" spans="1:13" x14ac:dyDescent="0.2">
      <c r="A3" s="5" t="s">
        <v>12</v>
      </c>
      <c r="B3" s="27">
        <v>1735</v>
      </c>
      <c r="C3">
        <v>3</v>
      </c>
      <c r="D3">
        <v>12</v>
      </c>
      <c r="E3" s="25">
        <v>1349</v>
      </c>
      <c r="F3">
        <v>4</v>
      </c>
      <c r="G3">
        <v>16</v>
      </c>
      <c r="H3" s="25">
        <v>1334</v>
      </c>
      <c r="I3">
        <v>6</v>
      </c>
      <c r="J3">
        <v>18</v>
      </c>
      <c r="K3" s="25">
        <v>1334</v>
      </c>
      <c r="L3">
        <v>2</v>
      </c>
      <c r="M3">
        <v>4</v>
      </c>
    </row>
    <row r="4" spans="1:13" x14ac:dyDescent="0.2">
      <c r="A4" s="5" t="s">
        <v>13</v>
      </c>
      <c r="B4" s="27">
        <v>1598</v>
      </c>
      <c r="C4">
        <v>3</v>
      </c>
      <c r="D4">
        <v>14</v>
      </c>
      <c r="E4" s="25">
        <v>1275</v>
      </c>
      <c r="F4">
        <v>2</v>
      </c>
      <c r="G4">
        <v>8</v>
      </c>
      <c r="H4" s="27">
        <v>1268</v>
      </c>
      <c r="I4">
        <v>1</v>
      </c>
      <c r="J4">
        <v>4</v>
      </c>
      <c r="K4" s="27">
        <v>1268</v>
      </c>
      <c r="L4">
        <v>1</v>
      </c>
      <c r="M4">
        <v>7</v>
      </c>
    </row>
    <row r="5" spans="1:13" x14ac:dyDescent="0.2">
      <c r="A5" s="5" t="s">
        <v>88</v>
      </c>
      <c r="B5">
        <v>1176</v>
      </c>
      <c r="C5">
        <v>2</v>
      </c>
      <c r="D5">
        <v>26</v>
      </c>
      <c r="E5" s="25">
        <v>933</v>
      </c>
      <c r="F5">
        <v>2</v>
      </c>
      <c r="G5">
        <v>15</v>
      </c>
      <c r="H5">
        <v>899</v>
      </c>
      <c r="I5">
        <v>4</v>
      </c>
      <c r="J5">
        <v>4</v>
      </c>
      <c r="K5">
        <v>899</v>
      </c>
      <c r="L5">
        <v>3</v>
      </c>
      <c r="M5">
        <v>13</v>
      </c>
    </row>
    <row r="6" spans="1:13" x14ac:dyDescent="0.2">
      <c r="A6" s="5" t="s">
        <v>89</v>
      </c>
      <c r="B6">
        <v>483</v>
      </c>
      <c r="C6">
        <v>5</v>
      </c>
      <c r="D6">
        <v>19</v>
      </c>
      <c r="E6" s="25">
        <v>673</v>
      </c>
      <c r="F6">
        <v>3</v>
      </c>
      <c r="G6">
        <v>16</v>
      </c>
      <c r="H6">
        <v>475</v>
      </c>
      <c r="I6">
        <v>3</v>
      </c>
      <c r="J6">
        <v>12</v>
      </c>
      <c r="K6">
        <v>475</v>
      </c>
      <c r="L6">
        <v>2</v>
      </c>
      <c r="M6">
        <v>12</v>
      </c>
    </row>
    <row r="8" spans="1:13" x14ac:dyDescent="0.2">
      <c r="D8" s="26"/>
    </row>
    <row r="11" spans="1:13" x14ac:dyDescent="0.2">
      <c r="A11" s="5"/>
    </row>
    <row r="12" spans="1:13" x14ac:dyDescent="0.2">
      <c r="A12" s="5"/>
    </row>
    <row r="13" spans="1:13" x14ac:dyDescent="0.2">
      <c r="A13" s="5"/>
    </row>
    <row r="14" spans="1:13" x14ac:dyDescent="0.2">
      <c r="A14" s="5"/>
    </row>
  </sheetData>
  <mergeCells count="4">
    <mergeCell ref="K1:M1"/>
    <mergeCell ref="H1:J1"/>
    <mergeCell ref="E1:G1"/>
    <mergeCell ref="B1:D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719522-F79B-4744-9223-EA11662DDCB8}">
  <dimension ref="A1:R31"/>
  <sheetViews>
    <sheetView workbookViewId="0">
      <selection sqref="A1:Q28"/>
    </sheetView>
  </sheetViews>
  <sheetFormatPr baseColWidth="10" defaultRowHeight="16" x14ac:dyDescent="0.2"/>
  <cols>
    <col min="1" max="1" width="23" style="23" bestFit="1" customWidth="1"/>
    <col min="2" max="2" width="13.33203125" style="23" bestFit="1" customWidth="1"/>
    <col min="3" max="16384" width="10.83203125" style="23"/>
  </cols>
  <sheetData>
    <row r="1" spans="1:17" x14ac:dyDescent="0.2">
      <c r="A1" s="29"/>
      <c r="B1" s="39" t="s">
        <v>86</v>
      </c>
      <c r="C1" s="39"/>
      <c r="D1" s="39"/>
      <c r="E1" s="39"/>
      <c r="F1" s="39" t="s">
        <v>85</v>
      </c>
      <c r="G1" s="39"/>
      <c r="H1" s="39"/>
      <c r="I1" s="39"/>
      <c r="J1" s="39" t="s">
        <v>84</v>
      </c>
      <c r="K1" s="39"/>
      <c r="L1" s="39"/>
      <c r="M1" s="39"/>
      <c r="N1" s="39" t="s">
        <v>83</v>
      </c>
      <c r="O1" s="39"/>
      <c r="P1" s="39"/>
      <c r="Q1" s="39"/>
    </row>
    <row r="2" spans="1:17" x14ac:dyDescent="0.2">
      <c r="A2" s="29"/>
      <c r="B2" s="29" t="s">
        <v>0</v>
      </c>
      <c r="C2" s="29" t="s">
        <v>1</v>
      </c>
      <c r="D2" s="29" t="s">
        <v>2</v>
      </c>
      <c r="E2" s="29" t="s">
        <v>3</v>
      </c>
      <c r="F2" s="29" t="s">
        <v>82</v>
      </c>
      <c r="G2" s="29" t="s">
        <v>1</v>
      </c>
      <c r="H2" s="29" t="s">
        <v>2</v>
      </c>
      <c r="I2" s="29" t="s">
        <v>3</v>
      </c>
      <c r="J2" s="29" t="s">
        <v>81</v>
      </c>
      <c r="K2" s="29" t="s">
        <v>1</v>
      </c>
      <c r="L2" s="29" t="s">
        <v>2</v>
      </c>
      <c r="M2" s="29" t="s">
        <v>3</v>
      </c>
      <c r="N2" s="29" t="s">
        <v>80</v>
      </c>
      <c r="O2" s="29" t="s">
        <v>1</v>
      </c>
      <c r="P2" s="29" t="s">
        <v>2</v>
      </c>
      <c r="Q2" s="29" t="s">
        <v>3</v>
      </c>
    </row>
    <row r="3" spans="1:17" x14ac:dyDescent="0.2">
      <c r="A3" s="40" t="s">
        <v>5</v>
      </c>
      <c r="B3" s="32">
        <v>1735</v>
      </c>
      <c r="C3" s="32">
        <v>1349</v>
      </c>
      <c r="D3" s="32">
        <v>1334</v>
      </c>
      <c r="E3" s="32">
        <v>1334</v>
      </c>
      <c r="F3" s="32">
        <v>1598</v>
      </c>
      <c r="G3" s="32">
        <v>1275</v>
      </c>
      <c r="H3" s="32">
        <v>1268</v>
      </c>
      <c r="I3" s="32">
        <v>1268</v>
      </c>
      <c r="J3" s="32">
        <v>1176</v>
      </c>
      <c r="K3" s="32">
        <v>933</v>
      </c>
      <c r="L3" s="32">
        <v>899</v>
      </c>
      <c r="M3" s="32">
        <v>899</v>
      </c>
      <c r="N3" s="32">
        <v>483</v>
      </c>
      <c r="O3" s="32">
        <v>673</v>
      </c>
      <c r="P3" s="32">
        <v>475</v>
      </c>
      <c r="Q3" s="32">
        <v>475</v>
      </c>
    </row>
    <row r="4" spans="1:17" x14ac:dyDescent="0.2">
      <c r="A4" s="40" t="s">
        <v>11</v>
      </c>
      <c r="B4" s="32">
        <v>59.724612736660902</v>
      </c>
      <c r="C4" s="32">
        <v>46.437177280550799</v>
      </c>
      <c r="D4" s="32">
        <v>45.920826161790004</v>
      </c>
      <c r="E4" s="32">
        <v>45.920826161790004</v>
      </c>
      <c r="F4" s="32">
        <v>55.4861111111111</v>
      </c>
      <c r="G4" s="32">
        <v>44.2708333333333</v>
      </c>
      <c r="H4" s="32">
        <v>44.0277777777778</v>
      </c>
      <c r="I4" s="32">
        <v>44.0277777777778</v>
      </c>
      <c r="J4" s="32">
        <v>40.8333333333333</v>
      </c>
      <c r="K4" s="32">
        <v>32.3958333333333</v>
      </c>
      <c r="L4" s="32">
        <v>31.2152777777778</v>
      </c>
      <c r="M4" s="32">
        <v>31.2152777777778</v>
      </c>
      <c r="N4" s="32">
        <v>16.776658562000701</v>
      </c>
      <c r="O4" s="32">
        <v>23.3761722820424</v>
      </c>
      <c r="P4" s="32">
        <v>16.498784300104202</v>
      </c>
      <c r="Q4" s="32">
        <v>16.498784300104202</v>
      </c>
    </row>
    <row r="5" spans="1:17" x14ac:dyDescent="0.2">
      <c r="A5" s="40" t="s">
        <v>159</v>
      </c>
      <c r="B5" s="32">
        <v>-3.2264027538726401</v>
      </c>
      <c r="C5" s="32">
        <v>-3.82753872633393</v>
      </c>
      <c r="D5" s="32">
        <v>-3.75920826161799</v>
      </c>
      <c r="E5" s="32">
        <v>-3.8768330464715199</v>
      </c>
      <c r="F5" s="32">
        <v>-5.0720833333332704</v>
      </c>
      <c r="G5" s="32">
        <v>-5.5637152777777397</v>
      </c>
      <c r="H5" s="32">
        <v>-5.3871527777778496</v>
      </c>
      <c r="I5" s="32">
        <v>-6.0371527777777096</v>
      </c>
      <c r="J5" s="32">
        <v>-4.8885763888888398</v>
      </c>
      <c r="K5" s="32">
        <v>-5.0785763888889397</v>
      </c>
      <c r="L5" s="32">
        <v>-4.7552777777778497</v>
      </c>
      <c r="M5" s="32">
        <v>-5.3499999999999597</v>
      </c>
      <c r="N5" s="32">
        <v>-5.2682875998611101</v>
      </c>
      <c r="O5" s="32">
        <v>-5.1102118791246696</v>
      </c>
      <c r="P5" s="32">
        <v>-4.4182354984369701</v>
      </c>
      <c r="Q5" s="32">
        <v>-5.2902396665508498</v>
      </c>
    </row>
    <row r="6" spans="1:17" customFormat="1" x14ac:dyDescent="0.2">
      <c r="A6" s="40" t="s">
        <v>160</v>
      </c>
      <c r="B6" s="32">
        <v>5.57579828219591</v>
      </c>
      <c r="C6" s="32">
        <v>6.9036346303571703</v>
      </c>
      <c r="D6" s="32">
        <v>6.3275654152034502</v>
      </c>
      <c r="E6" s="32">
        <v>6.5839129761217698</v>
      </c>
      <c r="F6" s="32">
        <v>6.6456685039607803</v>
      </c>
      <c r="G6" s="32">
        <v>7.3059211795317696</v>
      </c>
      <c r="H6" s="32">
        <v>6.5828063605638603</v>
      </c>
      <c r="I6" s="32">
        <v>6.6542254581316698</v>
      </c>
      <c r="J6" s="32">
        <v>6.6649397655357996</v>
      </c>
      <c r="K6" s="32">
        <v>8.1721527543371497</v>
      </c>
      <c r="L6" s="32">
        <v>7.3452590673752098</v>
      </c>
      <c r="M6" s="32">
        <v>7.6730520448660799</v>
      </c>
      <c r="N6" s="32">
        <v>6.885523650953</v>
      </c>
      <c r="O6" s="32">
        <v>7.6450481725344996</v>
      </c>
      <c r="P6" s="32">
        <v>7.2664649164724704</v>
      </c>
      <c r="Q6" s="32">
        <v>7.6548606907052203</v>
      </c>
    </row>
    <row r="7" spans="1:17" x14ac:dyDescent="0.2">
      <c r="A7" s="40" t="s">
        <v>161</v>
      </c>
      <c r="B7" s="32">
        <v>-16.7</v>
      </c>
      <c r="C7" s="32">
        <v>-18.2</v>
      </c>
      <c r="D7" s="32">
        <v>-18.399999999999999</v>
      </c>
      <c r="E7" s="32">
        <v>-18.399999999999999</v>
      </c>
      <c r="F7" s="32">
        <v>-18.399999999999999</v>
      </c>
      <c r="G7" s="32">
        <v>-18.7</v>
      </c>
      <c r="H7" s="32">
        <v>-18.899999999999999</v>
      </c>
      <c r="I7" s="32">
        <v>-18.899999999999999</v>
      </c>
      <c r="J7" s="32">
        <v>-19.399999999999999</v>
      </c>
      <c r="K7" s="32">
        <v>-19.7</v>
      </c>
      <c r="L7" s="32">
        <v>-19.399999999999999</v>
      </c>
      <c r="M7" s="32">
        <v>-19.899999999999999</v>
      </c>
      <c r="N7" s="32">
        <v>-19.2</v>
      </c>
      <c r="O7" s="32">
        <v>-21.7</v>
      </c>
      <c r="P7" s="32">
        <v>-19.399999999999999</v>
      </c>
      <c r="Q7" s="32">
        <v>-19.2</v>
      </c>
    </row>
    <row r="8" spans="1:17" x14ac:dyDescent="0.2">
      <c r="A8" s="40" t="s">
        <v>162</v>
      </c>
      <c r="B8" s="32">
        <v>12.8</v>
      </c>
      <c r="C8" s="32">
        <v>15</v>
      </c>
      <c r="D8" s="32">
        <v>10.5</v>
      </c>
      <c r="E8" s="32">
        <v>11</v>
      </c>
      <c r="F8" s="32">
        <v>12.3</v>
      </c>
      <c r="G8" s="32">
        <v>10.5</v>
      </c>
      <c r="H8" s="32">
        <v>8.3000000000000007</v>
      </c>
      <c r="I8" s="32">
        <v>9.3000000000000007</v>
      </c>
      <c r="J8" s="32">
        <v>11</v>
      </c>
      <c r="K8" s="32">
        <v>12</v>
      </c>
      <c r="L8" s="32">
        <v>9.5</v>
      </c>
      <c r="M8" s="32">
        <v>12.8</v>
      </c>
      <c r="N8" s="32">
        <v>14.8</v>
      </c>
      <c r="O8" s="32">
        <v>13</v>
      </c>
      <c r="P8" s="32">
        <v>10.8</v>
      </c>
      <c r="Q8" s="32">
        <v>13.3</v>
      </c>
    </row>
    <row r="9" spans="1:17" s="28" customFormat="1" x14ac:dyDescent="0.2">
      <c r="A9" s="40" t="s">
        <v>163</v>
      </c>
      <c r="B9" s="32">
        <v>0.14438040345820399</v>
      </c>
      <c r="C9" s="32">
        <v>1.4401779095626399</v>
      </c>
      <c r="D9" s="32">
        <v>1.0250374812593701</v>
      </c>
      <c r="E9" s="32">
        <v>0.806516129032261</v>
      </c>
      <c r="F9" s="32">
        <v>-0.26289111389235598</v>
      </c>
      <c r="G9" s="32">
        <v>1.45411764705883</v>
      </c>
      <c r="H9" s="32">
        <v>0.80678233438485703</v>
      </c>
      <c r="I9" s="32">
        <v>0.258888888888889</v>
      </c>
      <c r="J9" s="32">
        <v>0.98596938775511</v>
      </c>
      <c r="K9" s="32">
        <v>2.3725616291532701</v>
      </c>
      <c r="L9" s="32">
        <v>1.4490545050055601</v>
      </c>
      <c r="M9" s="32">
        <v>1.38997134670487</v>
      </c>
      <c r="N9" s="32">
        <v>0.74844720496894301</v>
      </c>
      <c r="O9" s="32">
        <v>2.07800891530461</v>
      </c>
      <c r="P9" s="32">
        <v>0.43094736842104903</v>
      </c>
      <c r="Q9" s="32">
        <v>0.527496580027358</v>
      </c>
    </row>
    <row r="10" spans="1:17" customFormat="1" x14ac:dyDescent="0.2">
      <c r="A10" s="40" t="s">
        <v>164</v>
      </c>
      <c r="B10" s="32">
        <v>3.20909739031325</v>
      </c>
      <c r="C10" s="32">
        <v>3.5365768245551301</v>
      </c>
      <c r="D10" s="32">
        <v>2.5677502110565702</v>
      </c>
      <c r="E10" s="32">
        <v>3.0056503908223799</v>
      </c>
      <c r="F10" s="32">
        <v>3.4517834040045599</v>
      </c>
      <c r="G10" s="32">
        <v>3.03997514582721</v>
      </c>
      <c r="H10" s="32">
        <v>2.2533850134592299</v>
      </c>
      <c r="I10" s="32">
        <v>2.73149350117794</v>
      </c>
      <c r="J10" s="32">
        <v>2.6118614043738702</v>
      </c>
      <c r="K10" s="32">
        <v>2.8546095502247302</v>
      </c>
      <c r="L10" s="32">
        <v>2.3906431132226098</v>
      </c>
      <c r="M10" s="32">
        <v>2.73200433834266</v>
      </c>
      <c r="N10" s="32">
        <v>2.4948437845156599</v>
      </c>
      <c r="O10" s="32">
        <v>2.4556102347319699</v>
      </c>
      <c r="P10" s="32">
        <v>2.5170452981797999</v>
      </c>
      <c r="Q10" s="32">
        <v>3.3263080275534298</v>
      </c>
    </row>
    <row r="11" spans="1:17" x14ac:dyDescent="0.2">
      <c r="A11" s="40" t="s">
        <v>165</v>
      </c>
      <c r="B11" s="32">
        <v>-6.7</v>
      </c>
      <c r="C11" s="32">
        <v>-6.2</v>
      </c>
      <c r="D11" s="32">
        <v>-4.9000000000000004</v>
      </c>
      <c r="E11" s="32">
        <v>-6.7</v>
      </c>
      <c r="F11" s="32">
        <v>-7.9</v>
      </c>
      <c r="G11" s="32">
        <v>-6.7</v>
      </c>
      <c r="H11" s="32">
        <v>-4.2</v>
      </c>
      <c r="I11" s="32">
        <v>-7.4</v>
      </c>
      <c r="J11" s="32">
        <v>-4.4000000000000004</v>
      </c>
      <c r="K11" s="32">
        <v>-6.2</v>
      </c>
      <c r="L11" s="32">
        <v>-3.9</v>
      </c>
      <c r="M11" s="32">
        <v>-5.7</v>
      </c>
      <c r="N11" s="32">
        <v>-4.7</v>
      </c>
      <c r="O11" s="32">
        <v>-3.2</v>
      </c>
      <c r="P11" s="32">
        <v>-5.4</v>
      </c>
      <c r="Q11" s="32">
        <v>-8.1999999999999993</v>
      </c>
    </row>
    <row r="12" spans="1:17" x14ac:dyDescent="0.2">
      <c r="A12" s="40" t="s">
        <v>166</v>
      </c>
      <c r="B12" s="32">
        <v>12.8</v>
      </c>
      <c r="C12" s="32">
        <v>15</v>
      </c>
      <c r="D12" s="32">
        <v>10.5</v>
      </c>
      <c r="E12" s="32">
        <v>11</v>
      </c>
      <c r="F12" s="32">
        <v>12.3</v>
      </c>
      <c r="G12" s="32">
        <v>10.5</v>
      </c>
      <c r="H12" s="32">
        <v>8.3000000000000007</v>
      </c>
      <c r="I12" s="32">
        <v>9.3000000000000007</v>
      </c>
      <c r="J12" s="32">
        <v>11</v>
      </c>
      <c r="K12" s="32">
        <v>12</v>
      </c>
      <c r="L12" s="32">
        <v>9.5</v>
      </c>
      <c r="M12" s="32">
        <v>12.8</v>
      </c>
      <c r="N12" s="32">
        <v>10.3</v>
      </c>
      <c r="O12" s="32">
        <v>10</v>
      </c>
      <c r="P12" s="32">
        <v>10</v>
      </c>
      <c r="Q12" s="32">
        <v>10</v>
      </c>
    </row>
    <row r="13" spans="1:17" x14ac:dyDescent="0.2">
      <c r="A13" s="40" t="s">
        <v>167</v>
      </c>
      <c r="B13" s="32">
        <v>174.64553314121</v>
      </c>
      <c r="C13" s="32">
        <v>324.89696071163701</v>
      </c>
      <c r="D13" s="32">
        <v>383.06821589205401</v>
      </c>
      <c r="E13" s="32">
        <v>190.337419354839</v>
      </c>
      <c r="F13" s="32">
        <v>165.58448060075</v>
      </c>
      <c r="G13" s="32">
        <v>302.55607843137301</v>
      </c>
      <c r="H13" s="32">
        <v>350.76419558359601</v>
      </c>
      <c r="I13" s="32">
        <v>234.40317460317399</v>
      </c>
      <c r="J13" s="32">
        <v>201.84438775510199</v>
      </c>
      <c r="K13" s="32">
        <v>394.64415862808301</v>
      </c>
      <c r="L13" s="32">
        <v>368.97886540600598</v>
      </c>
      <c r="M13" s="32">
        <v>205.26743075453601</v>
      </c>
      <c r="N13" s="32">
        <v>142.56935817805399</v>
      </c>
      <c r="O13" s="32">
        <v>303.31203566121798</v>
      </c>
      <c r="P13" s="32">
        <v>355.06526315789398</v>
      </c>
      <c r="Q13" s="32">
        <v>206.36114911080699</v>
      </c>
    </row>
    <row r="14" spans="1:17" x14ac:dyDescent="0.2">
      <c r="A14" s="40" t="s">
        <v>168</v>
      </c>
      <c r="B14" s="32">
        <v>189.226442348273</v>
      </c>
      <c r="C14" s="32">
        <v>292.18781899811398</v>
      </c>
      <c r="D14" s="32">
        <v>382.54065265275801</v>
      </c>
      <c r="E14" s="32">
        <v>170.39126835498001</v>
      </c>
      <c r="F14" s="32">
        <v>193.98195646344701</v>
      </c>
      <c r="G14" s="32">
        <v>221.22934096383</v>
      </c>
      <c r="H14" s="32">
        <v>343.18651691787397</v>
      </c>
      <c r="I14" s="32">
        <v>236.17737977182901</v>
      </c>
      <c r="J14" s="32">
        <v>200.86697730769799</v>
      </c>
      <c r="K14" s="32">
        <v>276.981166099978</v>
      </c>
      <c r="L14" s="32">
        <v>310.78601873551702</v>
      </c>
      <c r="M14" s="32">
        <v>159.33008991398</v>
      </c>
      <c r="N14" s="32">
        <v>146.936266609108</v>
      </c>
      <c r="O14" s="32">
        <v>243.08592834692101</v>
      </c>
      <c r="P14" s="32">
        <v>279.55223003623502</v>
      </c>
      <c r="Q14" s="32">
        <v>220.85120713734</v>
      </c>
    </row>
    <row r="15" spans="1:17" x14ac:dyDescent="0.2">
      <c r="A15" s="40" t="s">
        <v>22</v>
      </c>
      <c r="B15" s="32">
        <v>1091</v>
      </c>
      <c r="C15" s="32">
        <v>1249</v>
      </c>
      <c r="D15" s="32">
        <v>2116</v>
      </c>
      <c r="E15" s="32">
        <v>881</v>
      </c>
      <c r="F15" s="32">
        <v>1253</v>
      </c>
      <c r="G15" s="32">
        <v>915</v>
      </c>
      <c r="H15" s="32">
        <v>2036</v>
      </c>
      <c r="I15" s="32">
        <v>1114</v>
      </c>
      <c r="J15" s="32">
        <v>1360</v>
      </c>
      <c r="K15" s="32">
        <v>1257</v>
      </c>
      <c r="L15" s="32">
        <v>1718</v>
      </c>
      <c r="M15" s="32">
        <v>946</v>
      </c>
      <c r="N15" s="32">
        <v>960</v>
      </c>
      <c r="O15" s="32">
        <v>1201</v>
      </c>
      <c r="P15" s="32">
        <v>1477</v>
      </c>
      <c r="Q15" s="32">
        <v>1003</v>
      </c>
    </row>
    <row r="16" spans="1:17" x14ac:dyDescent="0.2">
      <c r="A16" s="40" t="s">
        <v>25</v>
      </c>
      <c r="B16" s="32">
        <v>0.45900000000000002</v>
      </c>
      <c r="C16" s="32">
        <v>0.53200000000000003</v>
      </c>
      <c r="D16" s="32">
        <v>0.64</v>
      </c>
      <c r="E16" s="32">
        <v>0.49399999999999999</v>
      </c>
      <c r="F16" s="32">
        <v>0.47099999999999997</v>
      </c>
      <c r="G16" s="32">
        <v>0.48199999999999998</v>
      </c>
      <c r="H16" s="32">
        <v>0.65800000000000003</v>
      </c>
      <c r="I16" s="32">
        <v>0.47599999999999998</v>
      </c>
      <c r="J16" s="32">
        <v>0.47099999999999997</v>
      </c>
      <c r="K16" s="32">
        <v>0.48799999999999999</v>
      </c>
      <c r="L16" s="32">
        <v>0.67300000000000004</v>
      </c>
      <c r="M16" s="32">
        <v>0.622</v>
      </c>
      <c r="N16" s="32">
        <v>0.8</v>
      </c>
      <c r="O16" s="32">
        <v>0.51500000000000001</v>
      </c>
      <c r="P16" s="32">
        <v>0.59299999999999997</v>
      </c>
      <c r="Q16" s="32">
        <v>0.47099999999999997</v>
      </c>
    </row>
    <row r="17" spans="1:18" x14ac:dyDescent="0.2">
      <c r="A17" s="40" t="s">
        <v>169</v>
      </c>
      <c r="B17" s="32">
        <v>0.17721325648415001</v>
      </c>
      <c r="C17" s="32">
        <v>0.320747961452928</v>
      </c>
      <c r="D17" s="32">
        <v>0.42882083958021</v>
      </c>
      <c r="E17" s="32">
        <v>0.31879612903225801</v>
      </c>
      <c r="F17" s="32">
        <v>0.22910562474155199</v>
      </c>
      <c r="G17" s="32">
        <v>0.31828000000000001</v>
      </c>
      <c r="H17" s="32">
        <v>0.43623343848580398</v>
      </c>
      <c r="I17" s="32">
        <v>0.25498253968253998</v>
      </c>
      <c r="J17" s="32">
        <v>0.29631972789115602</v>
      </c>
      <c r="K17" s="32">
        <v>0.29363772775991398</v>
      </c>
      <c r="L17" s="32">
        <v>0.52731924360400395</v>
      </c>
      <c r="M17" s="32">
        <v>0.38301719197707701</v>
      </c>
      <c r="N17" s="32">
        <v>0.42959006211180101</v>
      </c>
      <c r="O17" s="32">
        <v>0.35416790490341798</v>
      </c>
      <c r="P17" s="32">
        <v>0.43606736842105298</v>
      </c>
      <c r="Q17" s="32">
        <v>0.28152530779753798</v>
      </c>
    </row>
    <row r="18" spans="1:18" x14ac:dyDescent="0.2">
      <c r="A18" s="40" t="s">
        <v>170</v>
      </c>
      <c r="B18" s="32">
        <v>8.6016900699458707E-2</v>
      </c>
      <c r="C18" s="32">
        <v>0.124747187390301</v>
      </c>
      <c r="D18" s="32">
        <v>7.7588050703041395E-2</v>
      </c>
      <c r="E18" s="32">
        <v>8.2416996908732096E-2</v>
      </c>
      <c r="F18" s="32">
        <v>9.6458898252828398E-2</v>
      </c>
      <c r="G18" s="32">
        <v>0.10138421503412</v>
      </c>
      <c r="H18" s="32">
        <v>0.11471129438446501</v>
      </c>
      <c r="I18" s="32">
        <v>0.11694145503022201</v>
      </c>
      <c r="J18" s="32">
        <v>0.112094958917582</v>
      </c>
      <c r="K18" s="32">
        <v>0.10775505500815299</v>
      </c>
      <c r="L18" s="32">
        <v>7.5463138519087994E-2</v>
      </c>
      <c r="M18" s="32">
        <v>0.109838590470487</v>
      </c>
      <c r="N18" s="32">
        <v>0.11980894916229599</v>
      </c>
      <c r="O18" s="32">
        <v>9.2510762137326605E-2</v>
      </c>
      <c r="P18" s="32">
        <v>0.12041161686995699</v>
      </c>
      <c r="Q18" s="32">
        <v>0.14851536649338801</v>
      </c>
    </row>
    <row r="19" spans="1:18" x14ac:dyDescent="0.2">
      <c r="A19" s="40" t="s">
        <v>171</v>
      </c>
      <c r="B19" s="32">
        <v>12.319481268011501</v>
      </c>
      <c r="C19" s="32">
        <v>48.994959229058601</v>
      </c>
      <c r="D19" s="32">
        <v>65.712668665667096</v>
      </c>
      <c r="E19" s="32">
        <v>25.775935483870999</v>
      </c>
      <c r="F19" s="32">
        <v>41.510831328642702</v>
      </c>
      <c r="G19" s="32">
        <v>41.783529411764697</v>
      </c>
      <c r="H19" s="32">
        <v>57.298186119873797</v>
      </c>
      <c r="I19" s="32">
        <v>26.879761904761899</v>
      </c>
      <c r="J19" s="32">
        <v>22.9789115646259</v>
      </c>
      <c r="K19" s="32">
        <v>51.222293676312901</v>
      </c>
      <c r="L19" s="32">
        <v>79.507897664071194</v>
      </c>
      <c r="M19" s="32">
        <v>80.617047755491896</v>
      </c>
      <c r="N19" s="32">
        <v>5.5921325051759903</v>
      </c>
      <c r="O19" s="32">
        <v>46.095245170876701</v>
      </c>
      <c r="P19" s="32">
        <v>70.296631578947398</v>
      </c>
      <c r="Q19" s="32">
        <v>75.435155950752403</v>
      </c>
      <c r="R19" s="29">
        <f>+AVERAGE(B19:Q19)</f>
        <v>47.001291829869103</v>
      </c>
    </row>
    <row r="20" spans="1:18" x14ac:dyDescent="0.2">
      <c r="A20" s="40" t="s">
        <v>172</v>
      </c>
      <c r="B20" s="32">
        <v>15.9344393102533</v>
      </c>
      <c r="C20" s="32">
        <v>45.741159299880003</v>
      </c>
      <c r="D20" s="32">
        <v>66.816148507303296</v>
      </c>
      <c r="E20" s="32">
        <v>23.531417845487901</v>
      </c>
      <c r="F20" s="32">
        <v>51.820908832611202</v>
      </c>
      <c r="G20" s="32">
        <v>31.812615781405</v>
      </c>
      <c r="H20" s="32">
        <v>58.2242213966314</v>
      </c>
      <c r="I20" s="32">
        <v>28.071546992265599</v>
      </c>
      <c r="J20" s="32">
        <v>23.993890658706398</v>
      </c>
      <c r="K20" s="32">
        <v>36.6499997993362</v>
      </c>
      <c r="L20" s="32">
        <v>69.025921456220999</v>
      </c>
      <c r="M20" s="32">
        <v>64.7122500304055</v>
      </c>
      <c r="N20" s="32">
        <v>18.426370811790601</v>
      </c>
      <c r="O20" s="32">
        <v>38.086932688832697</v>
      </c>
      <c r="P20" s="32">
        <v>57.019322630024</v>
      </c>
      <c r="Q20" s="32">
        <v>82.859241847270198</v>
      </c>
    </row>
    <row r="21" spans="1:18" x14ac:dyDescent="0.2">
      <c r="A21" s="40" t="s">
        <v>26</v>
      </c>
      <c r="B21" s="32">
        <v>147.5</v>
      </c>
      <c r="C21" s="32">
        <v>203.3</v>
      </c>
      <c r="D21" s="32">
        <v>377.4</v>
      </c>
      <c r="E21" s="32">
        <v>126.7</v>
      </c>
      <c r="F21" s="32">
        <v>373.39400000000001</v>
      </c>
      <c r="G21" s="32">
        <v>132.9</v>
      </c>
      <c r="H21" s="32">
        <v>385.8</v>
      </c>
      <c r="I21" s="32">
        <v>143.19999999999999</v>
      </c>
      <c r="J21" s="32">
        <v>141.69999999999999</v>
      </c>
      <c r="K21" s="32">
        <v>155.19999999999999</v>
      </c>
      <c r="L21" s="32">
        <v>404.8</v>
      </c>
      <c r="M21" s="32">
        <v>352.858</v>
      </c>
      <c r="N21" s="32">
        <v>195.6</v>
      </c>
      <c r="O21" s="32">
        <v>203.8</v>
      </c>
      <c r="P21" s="32">
        <v>322.60000000000002</v>
      </c>
      <c r="Q21" s="32">
        <v>381.69600000000003</v>
      </c>
    </row>
    <row r="22" spans="1:18" x14ac:dyDescent="0.2">
      <c r="A22" s="41" t="s">
        <v>39</v>
      </c>
      <c r="B22" s="37">
        <v>71.900000000000006</v>
      </c>
      <c r="C22" s="37"/>
      <c r="D22" s="37"/>
      <c r="E22" s="37"/>
      <c r="F22" s="37">
        <v>66.2</v>
      </c>
      <c r="G22" s="37"/>
      <c r="H22" s="37"/>
      <c r="I22" s="37"/>
      <c r="J22" s="37">
        <v>64.900000000000006</v>
      </c>
      <c r="K22" s="37"/>
      <c r="L22" s="37"/>
      <c r="M22" s="37"/>
      <c r="N22" s="37">
        <v>65.8</v>
      </c>
      <c r="O22" s="37"/>
      <c r="P22" s="37"/>
      <c r="Q22" s="37"/>
      <c r="R22" s="29">
        <f>AVERAGE(B22:Q22)</f>
        <v>67.2</v>
      </c>
    </row>
    <row r="23" spans="1:18" x14ac:dyDescent="0.2">
      <c r="A23" s="41" t="s">
        <v>40</v>
      </c>
      <c r="B23" s="37">
        <v>-6.04</v>
      </c>
      <c r="C23" s="37"/>
      <c r="D23" s="37"/>
      <c r="E23" s="37"/>
      <c r="F23" s="37">
        <v>-6.93</v>
      </c>
      <c r="G23" s="37"/>
      <c r="H23" s="37"/>
      <c r="I23" s="37"/>
      <c r="J23" s="37">
        <v>-6.15</v>
      </c>
      <c r="K23" s="37"/>
      <c r="L23" s="37"/>
      <c r="M23" s="37"/>
      <c r="N23" s="37">
        <v>-7.79</v>
      </c>
      <c r="O23" s="37"/>
      <c r="P23" s="37"/>
      <c r="Q23" s="37"/>
    </row>
    <row r="24" spans="1:18" x14ac:dyDescent="0.2">
      <c r="A24" s="40" t="s">
        <v>174</v>
      </c>
      <c r="B24" s="37">
        <v>4.4000000000000004</v>
      </c>
      <c r="C24" s="37"/>
      <c r="D24" s="37"/>
      <c r="E24" s="37"/>
      <c r="F24" s="37">
        <v>5.55</v>
      </c>
      <c r="G24" s="37"/>
      <c r="H24" s="37"/>
      <c r="I24" s="37"/>
      <c r="J24" s="37">
        <v>4.8</v>
      </c>
      <c r="K24" s="37"/>
      <c r="L24" s="37"/>
      <c r="M24" s="37"/>
      <c r="N24" s="37">
        <v>5.86</v>
      </c>
      <c r="O24" s="37"/>
      <c r="P24" s="37"/>
      <c r="Q24" s="37"/>
    </row>
    <row r="25" spans="1:18" x14ac:dyDescent="0.2">
      <c r="A25" s="41" t="s">
        <v>41</v>
      </c>
      <c r="B25" s="37">
        <v>-22.9</v>
      </c>
      <c r="C25" s="37"/>
      <c r="D25" s="37"/>
      <c r="E25" s="37"/>
      <c r="F25" s="37">
        <v>-28.2</v>
      </c>
      <c r="G25" s="37"/>
      <c r="H25" s="37"/>
      <c r="I25" s="37"/>
      <c r="J25" s="37">
        <v>-24.2</v>
      </c>
      <c r="K25" s="37"/>
      <c r="L25" s="37"/>
      <c r="M25" s="37"/>
      <c r="N25" s="37">
        <v>-28.9</v>
      </c>
      <c r="O25" s="37"/>
      <c r="P25" s="37"/>
      <c r="Q25" s="37"/>
    </row>
    <row r="26" spans="1:18" x14ac:dyDescent="0.2">
      <c r="A26" s="41" t="s">
        <v>42</v>
      </c>
      <c r="B26" s="37">
        <v>4.5999999999999996</v>
      </c>
      <c r="C26" s="37"/>
      <c r="D26" s="37"/>
      <c r="E26" s="37"/>
      <c r="F26" s="37">
        <v>4.25</v>
      </c>
      <c r="G26" s="37"/>
      <c r="H26" s="37"/>
      <c r="I26" s="37"/>
      <c r="J26" s="37">
        <v>4.55</v>
      </c>
      <c r="K26" s="37"/>
      <c r="L26" s="37"/>
      <c r="M26" s="37"/>
      <c r="N26" s="37">
        <v>6.45</v>
      </c>
      <c r="O26" s="37"/>
      <c r="P26" s="37"/>
      <c r="Q26" s="37"/>
    </row>
    <row r="27" spans="1:18" x14ac:dyDescent="0.2">
      <c r="A27" s="41" t="s">
        <v>39</v>
      </c>
      <c r="B27" s="37">
        <v>71.900000000000006</v>
      </c>
      <c r="C27" s="37"/>
      <c r="D27" s="37"/>
      <c r="E27" s="37"/>
      <c r="F27" s="37">
        <v>66.2</v>
      </c>
      <c r="G27" s="37"/>
      <c r="H27" s="37"/>
      <c r="I27" s="37"/>
      <c r="J27" s="37">
        <v>64.900000000000006</v>
      </c>
      <c r="K27" s="37"/>
      <c r="L27" s="37"/>
      <c r="M27" s="37"/>
      <c r="N27" s="37">
        <v>65.8</v>
      </c>
      <c r="O27" s="37"/>
      <c r="P27" s="37"/>
      <c r="Q27" s="37"/>
    </row>
    <row r="28" spans="1:18" x14ac:dyDescent="0.2">
      <c r="A28" s="40" t="s">
        <v>176</v>
      </c>
      <c r="B28" s="37">
        <v>13.7</v>
      </c>
      <c r="C28" s="37"/>
      <c r="D28" s="37"/>
      <c r="E28" s="37"/>
      <c r="F28" s="37">
        <v>13.3</v>
      </c>
      <c r="G28" s="37"/>
      <c r="H28" s="37"/>
      <c r="I28" s="37"/>
      <c r="J28" s="37">
        <v>14.7</v>
      </c>
      <c r="K28" s="37"/>
      <c r="L28" s="37"/>
      <c r="M28" s="37"/>
      <c r="N28" s="37">
        <v>13.5</v>
      </c>
      <c r="O28" s="37"/>
      <c r="P28" s="37"/>
      <c r="Q28" s="37"/>
    </row>
    <row r="29" spans="1:18" x14ac:dyDescent="0.2">
      <c r="A29" s="24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</row>
    <row r="30" spans="1:18" x14ac:dyDescent="0.2">
      <c r="A30" s="24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</row>
    <row r="31" spans="1:18" x14ac:dyDescent="0.2">
      <c r="A31" s="24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</row>
  </sheetData>
  <mergeCells count="44">
    <mergeCell ref="B27:E27"/>
    <mergeCell ref="F27:I27"/>
    <mergeCell ref="J27:M27"/>
    <mergeCell ref="N27:Q27"/>
    <mergeCell ref="B25:E25"/>
    <mergeCell ref="F25:I25"/>
    <mergeCell ref="J25:M25"/>
    <mergeCell ref="N25:Q25"/>
    <mergeCell ref="B26:E26"/>
    <mergeCell ref="F26:I26"/>
    <mergeCell ref="J26:M26"/>
    <mergeCell ref="N26:Q26"/>
    <mergeCell ref="B23:E23"/>
    <mergeCell ref="F23:I23"/>
    <mergeCell ref="J23:M23"/>
    <mergeCell ref="N23:Q23"/>
    <mergeCell ref="B24:E24"/>
    <mergeCell ref="F24:I24"/>
    <mergeCell ref="J24:M24"/>
    <mergeCell ref="N24:Q24"/>
    <mergeCell ref="B30:E30"/>
    <mergeCell ref="F30:I30"/>
    <mergeCell ref="J30:M30"/>
    <mergeCell ref="N30:Q30"/>
    <mergeCell ref="B31:E31"/>
    <mergeCell ref="F31:I31"/>
    <mergeCell ref="J31:M31"/>
    <mergeCell ref="N31:Q31"/>
    <mergeCell ref="B28:E28"/>
    <mergeCell ref="F28:I28"/>
    <mergeCell ref="J28:M28"/>
    <mergeCell ref="N28:Q28"/>
    <mergeCell ref="B29:E29"/>
    <mergeCell ref="F29:I29"/>
    <mergeCell ref="J29:M29"/>
    <mergeCell ref="N29:Q29"/>
    <mergeCell ref="B1:E1"/>
    <mergeCell ref="F1:I1"/>
    <mergeCell ref="J1:M1"/>
    <mergeCell ref="N1:Q1"/>
    <mergeCell ref="J22:M22"/>
    <mergeCell ref="N22:Q22"/>
    <mergeCell ref="B22:E22"/>
    <mergeCell ref="F22:I22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75D35A-E5B5-3340-85CD-AC6CCF3AD9FE}">
  <dimension ref="A1:Y17"/>
  <sheetViews>
    <sheetView workbookViewId="0">
      <selection activeCell="Q10" sqref="Q10"/>
    </sheetView>
  </sheetViews>
  <sheetFormatPr baseColWidth="10" defaultRowHeight="16" x14ac:dyDescent="0.2"/>
  <cols>
    <col min="10" max="10" width="13.5" bestFit="1" customWidth="1"/>
    <col min="11" max="11" width="15.6640625" bestFit="1" customWidth="1"/>
    <col min="12" max="12" width="27" bestFit="1" customWidth="1"/>
    <col min="13" max="13" width="26.6640625" bestFit="1" customWidth="1"/>
    <col min="14" max="14" width="13.6640625" bestFit="1" customWidth="1"/>
    <col min="15" max="15" width="16.33203125" bestFit="1" customWidth="1"/>
    <col min="16" max="16" width="27" bestFit="1" customWidth="1"/>
    <col min="17" max="17" width="26.6640625" bestFit="1" customWidth="1"/>
    <col min="18" max="18" width="13.6640625" bestFit="1" customWidth="1"/>
    <col min="19" max="19" width="16.33203125" bestFit="1" customWidth="1"/>
    <col min="20" max="20" width="27" bestFit="1" customWidth="1"/>
    <col min="21" max="21" width="26.6640625" bestFit="1" customWidth="1"/>
    <col min="22" max="22" width="13.6640625" bestFit="1" customWidth="1"/>
    <col min="23" max="23" width="16.33203125" bestFit="1" customWidth="1"/>
    <col min="24" max="24" width="25.83203125" bestFit="1" customWidth="1"/>
    <col min="25" max="25" width="25.5" bestFit="1" customWidth="1"/>
  </cols>
  <sheetData>
    <row r="1" spans="1:25" x14ac:dyDescent="0.2">
      <c r="A1" t="s">
        <v>93</v>
      </c>
      <c r="B1" t="s">
        <v>94</v>
      </c>
      <c r="C1" t="s">
        <v>95</v>
      </c>
      <c r="D1" t="s">
        <v>96</v>
      </c>
      <c r="E1" t="s">
        <v>97</v>
      </c>
      <c r="J1" s="38" t="s">
        <v>0</v>
      </c>
      <c r="K1" s="38"/>
      <c r="L1" s="38"/>
      <c r="M1" s="38"/>
      <c r="N1" s="38" t="s">
        <v>111</v>
      </c>
      <c r="O1" s="38"/>
      <c r="P1" s="38"/>
      <c r="Q1" s="38"/>
      <c r="R1" s="38" t="s">
        <v>112</v>
      </c>
      <c r="S1" s="38"/>
      <c r="T1" s="38"/>
      <c r="U1" s="38"/>
      <c r="V1" s="38" t="s">
        <v>113</v>
      </c>
      <c r="W1" s="38"/>
      <c r="X1" s="38"/>
      <c r="Y1" s="38"/>
    </row>
    <row r="2" spans="1:25" x14ac:dyDescent="0.2">
      <c r="A2" t="s">
        <v>98</v>
      </c>
      <c r="B2" t="s">
        <v>102</v>
      </c>
      <c r="C2" s="25">
        <v>1349</v>
      </c>
      <c r="D2">
        <v>16</v>
      </c>
      <c r="E2">
        <v>4</v>
      </c>
      <c r="I2" s="17" t="s">
        <v>109</v>
      </c>
      <c r="J2" s="17" t="s">
        <v>108</v>
      </c>
      <c r="K2" s="17" t="s">
        <v>110</v>
      </c>
      <c r="L2" s="17" t="s">
        <v>142</v>
      </c>
      <c r="M2" s="17" t="s">
        <v>141</v>
      </c>
      <c r="N2" s="17" t="s">
        <v>108</v>
      </c>
      <c r="O2" s="17" t="s">
        <v>110</v>
      </c>
      <c r="P2" s="17" t="s">
        <v>142</v>
      </c>
      <c r="Q2" s="17" t="s">
        <v>141</v>
      </c>
      <c r="R2" s="17" t="s">
        <v>108</v>
      </c>
      <c r="S2" s="17" t="s">
        <v>110</v>
      </c>
      <c r="T2" s="17" t="s">
        <v>142</v>
      </c>
      <c r="U2" s="17" t="s">
        <v>141</v>
      </c>
      <c r="V2" s="17" t="s">
        <v>108</v>
      </c>
      <c r="W2" s="17" t="s">
        <v>110</v>
      </c>
      <c r="X2" s="17" t="s">
        <v>143</v>
      </c>
      <c r="Y2" s="17" t="s">
        <v>144</v>
      </c>
    </row>
    <row r="3" spans="1:25" x14ac:dyDescent="0.2">
      <c r="A3" t="s">
        <v>99</v>
      </c>
      <c r="B3" t="s">
        <v>102</v>
      </c>
      <c r="C3" s="25">
        <v>1275</v>
      </c>
      <c r="D3">
        <v>8</v>
      </c>
      <c r="E3">
        <v>2</v>
      </c>
      <c r="I3" t="s">
        <v>114</v>
      </c>
      <c r="J3" t="s">
        <v>118</v>
      </c>
      <c r="K3" t="s">
        <v>128</v>
      </c>
      <c r="L3">
        <v>12</v>
      </c>
      <c r="M3">
        <v>3</v>
      </c>
      <c r="N3" t="s">
        <v>124</v>
      </c>
      <c r="O3" t="s">
        <v>120</v>
      </c>
      <c r="P3">
        <v>16</v>
      </c>
      <c r="Q3">
        <v>4</v>
      </c>
      <c r="R3" t="s">
        <v>132</v>
      </c>
      <c r="S3" t="s">
        <v>120</v>
      </c>
      <c r="T3">
        <v>18</v>
      </c>
      <c r="U3">
        <v>6</v>
      </c>
      <c r="V3" t="s">
        <v>124</v>
      </c>
      <c r="W3" t="s">
        <v>120</v>
      </c>
      <c r="X3">
        <v>4</v>
      </c>
      <c r="Y3">
        <v>2</v>
      </c>
    </row>
    <row r="4" spans="1:25" x14ac:dyDescent="0.2">
      <c r="A4" t="s">
        <v>100</v>
      </c>
      <c r="B4" t="s">
        <v>102</v>
      </c>
      <c r="C4" s="25">
        <v>933</v>
      </c>
      <c r="D4">
        <v>15</v>
      </c>
      <c r="E4">
        <v>2</v>
      </c>
      <c r="I4" t="s">
        <v>115</v>
      </c>
      <c r="J4" t="s">
        <v>119</v>
      </c>
      <c r="K4" t="s">
        <v>120</v>
      </c>
      <c r="L4">
        <v>14</v>
      </c>
      <c r="M4">
        <v>3</v>
      </c>
      <c r="N4" t="s">
        <v>125</v>
      </c>
      <c r="O4" t="s">
        <v>129</v>
      </c>
      <c r="P4">
        <v>8</v>
      </c>
      <c r="Q4">
        <v>2</v>
      </c>
      <c r="R4" t="s">
        <v>126</v>
      </c>
      <c r="S4" t="s">
        <v>136</v>
      </c>
      <c r="T4">
        <v>4</v>
      </c>
      <c r="U4">
        <v>1</v>
      </c>
      <c r="V4" t="s">
        <v>126</v>
      </c>
      <c r="W4" t="s">
        <v>140</v>
      </c>
      <c r="X4">
        <v>7</v>
      </c>
      <c r="Y4">
        <v>1</v>
      </c>
    </row>
    <row r="5" spans="1:25" x14ac:dyDescent="0.2">
      <c r="A5" t="s">
        <v>101</v>
      </c>
      <c r="B5" t="s">
        <v>102</v>
      </c>
      <c r="C5" s="25">
        <v>673</v>
      </c>
      <c r="D5">
        <v>16</v>
      </c>
      <c r="E5">
        <v>3</v>
      </c>
      <c r="I5" t="s">
        <v>116</v>
      </c>
      <c r="J5" t="s">
        <v>121</v>
      </c>
      <c r="K5" t="s">
        <v>122</v>
      </c>
      <c r="L5">
        <v>26</v>
      </c>
      <c r="M5">
        <v>2</v>
      </c>
      <c r="N5" t="s">
        <v>126</v>
      </c>
      <c r="O5" t="s">
        <v>130</v>
      </c>
      <c r="P5">
        <v>15</v>
      </c>
      <c r="Q5">
        <v>2</v>
      </c>
      <c r="R5" t="s">
        <v>133</v>
      </c>
      <c r="S5" t="s">
        <v>135</v>
      </c>
      <c r="T5">
        <v>4</v>
      </c>
      <c r="U5">
        <v>2</v>
      </c>
      <c r="V5" t="s">
        <v>133</v>
      </c>
      <c r="W5" t="s">
        <v>139</v>
      </c>
      <c r="X5">
        <v>13</v>
      </c>
      <c r="Y5">
        <v>3</v>
      </c>
    </row>
    <row r="6" spans="1:25" x14ac:dyDescent="0.2">
      <c r="A6" t="s">
        <v>98</v>
      </c>
      <c r="B6" t="s">
        <v>103</v>
      </c>
      <c r="C6" s="25">
        <v>1334</v>
      </c>
      <c r="D6">
        <v>18</v>
      </c>
      <c r="E6">
        <v>6</v>
      </c>
      <c r="I6" t="s">
        <v>117</v>
      </c>
      <c r="J6" t="s">
        <v>118</v>
      </c>
      <c r="K6" t="s">
        <v>123</v>
      </c>
      <c r="L6">
        <v>19</v>
      </c>
      <c r="M6">
        <v>5</v>
      </c>
      <c r="N6" t="s">
        <v>127</v>
      </c>
      <c r="O6" t="s">
        <v>131</v>
      </c>
      <c r="P6">
        <v>16</v>
      </c>
      <c r="Q6">
        <v>3</v>
      </c>
      <c r="R6" t="s">
        <v>119</v>
      </c>
      <c r="S6" t="s">
        <v>134</v>
      </c>
      <c r="T6">
        <v>12</v>
      </c>
      <c r="U6">
        <v>3</v>
      </c>
      <c r="V6" t="s">
        <v>137</v>
      </c>
      <c r="W6" t="s">
        <v>138</v>
      </c>
      <c r="X6">
        <v>12</v>
      </c>
      <c r="Y6">
        <v>2</v>
      </c>
    </row>
    <row r="7" spans="1:25" x14ac:dyDescent="0.2">
      <c r="A7" t="s">
        <v>99</v>
      </c>
      <c r="B7" t="s">
        <v>103</v>
      </c>
      <c r="C7" s="27">
        <v>1268</v>
      </c>
      <c r="D7">
        <v>4</v>
      </c>
      <c r="E7">
        <v>1</v>
      </c>
      <c r="L7">
        <f>AVERAGE(L3:L6)</f>
        <v>17.75</v>
      </c>
      <c r="M7">
        <f>AVERAGE(M3:M6)</f>
        <v>3.25</v>
      </c>
      <c r="P7">
        <f t="shared" ref="P7:Y7" si="0">AVERAGE(P3:P6)</f>
        <v>13.75</v>
      </c>
      <c r="Q7">
        <f t="shared" si="0"/>
        <v>2.75</v>
      </c>
      <c r="T7">
        <f t="shared" si="0"/>
        <v>9.5</v>
      </c>
      <c r="U7">
        <f t="shared" si="0"/>
        <v>3</v>
      </c>
      <c r="X7">
        <f t="shared" si="0"/>
        <v>9</v>
      </c>
      <c r="Y7">
        <f t="shared" si="0"/>
        <v>2</v>
      </c>
    </row>
    <row r="8" spans="1:25" x14ac:dyDescent="0.2">
      <c r="A8" t="s">
        <v>100</v>
      </c>
      <c r="B8" t="s">
        <v>103</v>
      </c>
      <c r="C8">
        <v>899</v>
      </c>
      <c r="D8">
        <v>4</v>
      </c>
      <c r="E8">
        <v>4</v>
      </c>
    </row>
    <row r="9" spans="1:25" x14ac:dyDescent="0.2">
      <c r="A9" t="s">
        <v>101</v>
      </c>
      <c r="B9" t="s">
        <v>103</v>
      </c>
      <c r="C9">
        <v>475</v>
      </c>
      <c r="D9">
        <v>12</v>
      </c>
      <c r="E9">
        <v>3</v>
      </c>
      <c r="P9">
        <f>AVERAGE(P7,X7)</f>
        <v>11.375</v>
      </c>
      <c r="Q9">
        <f xml:space="preserve"> AVERAGE(Q7,U7,Y7)</f>
        <v>2.5833333333333335</v>
      </c>
    </row>
    <row r="10" spans="1:25" x14ac:dyDescent="0.2">
      <c r="A10" t="s">
        <v>98</v>
      </c>
      <c r="B10" t="s">
        <v>104</v>
      </c>
      <c r="C10" s="27">
        <v>1735</v>
      </c>
      <c r="D10">
        <v>12</v>
      </c>
      <c r="E10">
        <v>3</v>
      </c>
    </row>
    <row r="11" spans="1:25" x14ac:dyDescent="0.2">
      <c r="A11" t="s">
        <v>99</v>
      </c>
      <c r="B11" t="s">
        <v>104</v>
      </c>
      <c r="C11" s="27">
        <v>1598</v>
      </c>
      <c r="D11">
        <v>14</v>
      </c>
      <c r="E11">
        <v>3</v>
      </c>
    </row>
    <row r="12" spans="1:25" x14ac:dyDescent="0.2">
      <c r="A12" t="s">
        <v>100</v>
      </c>
      <c r="B12" t="s">
        <v>104</v>
      </c>
      <c r="C12">
        <v>1176</v>
      </c>
      <c r="D12">
        <v>26</v>
      </c>
      <c r="E12">
        <v>2</v>
      </c>
    </row>
    <row r="13" spans="1:25" x14ac:dyDescent="0.2">
      <c r="A13" t="s">
        <v>101</v>
      </c>
      <c r="B13" t="s">
        <v>104</v>
      </c>
      <c r="C13">
        <v>483</v>
      </c>
      <c r="D13">
        <v>19</v>
      </c>
      <c r="E13">
        <v>5</v>
      </c>
    </row>
    <row r="14" spans="1:25" x14ac:dyDescent="0.2">
      <c r="A14" t="s">
        <v>98</v>
      </c>
      <c r="B14" t="s">
        <v>105</v>
      </c>
      <c r="C14" s="25">
        <v>1334</v>
      </c>
      <c r="D14">
        <v>4</v>
      </c>
      <c r="E14">
        <v>2</v>
      </c>
    </row>
    <row r="15" spans="1:25" x14ac:dyDescent="0.2">
      <c r="A15" t="s">
        <v>99</v>
      </c>
      <c r="B15" t="s">
        <v>105</v>
      </c>
      <c r="C15" s="27">
        <v>1268</v>
      </c>
      <c r="D15">
        <v>7</v>
      </c>
      <c r="E15">
        <v>1</v>
      </c>
    </row>
    <row r="16" spans="1:25" x14ac:dyDescent="0.2">
      <c r="A16" t="s">
        <v>100</v>
      </c>
      <c r="B16" t="s">
        <v>105</v>
      </c>
      <c r="C16">
        <v>899</v>
      </c>
      <c r="D16">
        <v>13</v>
      </c>
      <c r="E16">
        <v>3</v>
      </c>
    </row>
    <row r="17" spans="1:5" x14ac:dyDescent="0.2">
      <c r="A17" t="s">
        <v>101</v>
      </c>
      <c r="B17" t="s">
        <v>105</v>
      </c>
      <c r="C17">
        <v>475</v>
      </c>
      <c r="D17">
        <v>12</v>
      </c>
      <c r="E17">
        <v>2</v>
      </c>
    </row>
  </sheetData>
  <mergeCells count="4">
    <mergeCell ref="J1:M1"/>
    <mergeCell ref="N1:Q1"/>
    <mergeCell ref="R1:U1"/>
    <mergeCell ref="V1:Y1"/>
  </mergeCells>
  <phoneticPr fontId="5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year</vt:lpstr>
      <vt:lpstr>general</vt:lpstr>
      <vt:lpstr>austroplaca</vt:lpstr>
      <vt:lpstr>Sheet2</vt:lpstr>
      <vt:lpstr>bryum</vt:lpstr>
      <vt:lpstr>Sheet1</vt:lpstr>
      <vt:lpstr>reactivation</vt:lpstr>
      <vt:lpstr>pretty_table</vt:lpstr>
      <vt:lpstr>reactivation_r</vt:lpstr>
      <vt:lpstr>correlation_temp</vt:lpstr>
      <vt:lpstr>days_snow_cover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Ainhoa Jiménez Molina</dc:creator>
  <cp:lastModifiedBy>Ainhoa Jiménez Molina</cp:lastModifiedBy>
  <dcterms:created xsi:type="dcterms:W3CDTF">2024-03-05T13:18:09Z</dcterms:created>
  <dcterms:modified xsi:type="dcterms:W3CDTF">2024-04-16T14:55:53Z</dcterms:modified>
</cp:coreProperties>
</file>